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MILLA\PREFEITURA DE VERDEJANTE\02 - PASSAGEM MOLHADA\"/>
    </mc:Choice>
  </mc:AlternateContent>
  <xr:revisionPtr revIDLastSave="0" documentId="13_ncr:1_{14380AFB-49C5-4FBC-8810-669404185CFE}" xr6:coauthVersionLast="47" xr6:coauthVersionMax="47" xr10:uidLastSave="{00000000-0000-0000-0000-000000000000}"/>
  <bookViews>
    <workbookView xWindow="-108" yWindow="-108" windowWidth="23256" windowHeight="12576" tabRatio="783" activeTab="5" xr2:uid="{00000000-000D-0000-FFFF-FFFF00000000}"/>
  </bookViews>
  <sheets>
    <sheet name="PLANILHA" sheetId="55" r:id="rId1"/>
    <sheet name="MC" sheetId="62" r:id="rId2"/>
    <sheet name="COMPOSIÇÃO " sheetId="60" r:id="rId3"/>
    <sheet name="CRONOGRAMA" sheetId="23" r:id="rId4"/>
    <sheet name="BDI" sheetId="58" r:id="rId5"/>
    <sheet name="ENCARGOS SOCIAIS" sheetId="59" r:id="rId6"/>
  </sheets>
  <externalReferences>
    <externalReference r:id="rId7"/>
  </externalReferences>
  <definedNames>
    <definedName name="_Fill" localSheetId="0" hidden="1">#REF!</definedName>
    <definedName name="_Fill" hidden="1">#REF!</definedName>
    <definedName name="_xlnm._FilterDatabase" localSheetId="0" hidden="1">PLANILHA!$C$2:$C$54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CRE" localSheetId="0" hidden="1">#REF!</definedName>
    <definedName name="ACRE" hidden="1">#REF!</definedName>
    <definedName name="ademir" hidden="1">{#N/A,#N/A,FALSE,"Cronograma";#N/A,#N/A,FALSE,"Cronogr. 2"}</definedName>
    <definedName name="_xlnm.Print_Area" localSheetId="0">PLANILHA!$A$2:$I$31</definedName>
    <definedName name="bosta" hidden="1">{#N/A,#N/A,FALSE,"Cronograma";#N/A,#N/A,FALSE,"Cronogr. 2"}</definedName>
    <definedName name="CA´L" hidden="1">{#N/A,#N/A,FALSE,"Cronograma";#N/A,#N/A,FALSE,"Cronogr. 2"}</definedName>
    <definedName name="concorrentes" hidden="1">{#N/A,#N/A,FALSE,"Cronograma";#N/A,#N/A,FALSE,"Cronogr. 2"}</definedName>
    <definedName name="Popular" hidden="1">{#N/A,#N/A,FALSE,"Cronograma";#N/A,#N/A,FALSE,"Cronogr. 2"}</definedName>
    <definedName name="rio" hidden="1">{#N/A,#N/A,FALSE,"Cronograma";#N/A,#N/A,FALSE,"Cronogr. 2"}</definedName>
    <definedName name="SINAPI_AC" localSheetId="0" hidden="1">#REF!</definedName>
    <definedName name="SINAPI_AC" hidden="1">#REF!</definedName>
    <definedName name="ss" hidden="1">{#N/A,#N/A,FALSE,"Cronograma";#N/A,#N/A,FALSE,"Cronogr. 2"}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81029" calcOnSave="0"/>
</workbook>
</file>

<file path=xl/calcChain.xml><?xml version="1.0" encoding="utf-8"?>
<calcChain xmlns="http://schemas.openxmlformats.org/spreadsheetml/2006/main">
  <c r="C18" i="23" l="1"/>
  <c r="C16" i="23"/>
  <c r="H17" i="23" s="1"/>
  <c r="C14" i="23"/>
  <c r="E15" i="23" s="1"/>
  <c r="C12" i="23"/>
  <c r="C20" i="23" s="1"/>
  <c r="E13" i="23" l="1"/>
  <c r="E20" i="23" s="1"/>
  <c r="E21" i="23" s="1"/>
  <c r="E22" i="23" s="1"/>
  <c r="D14" i="23"/>
  <c r="G17" i="23"/>
  <c r="D18" i="23"/>
  <c r="F15" i="23"/>
  <c r="F19" i="23"/>
  <c r="G19" i="23"/>
  <c r="G20" i="23" s="1"/>
  <c r="G21" i="23" s="1"/>
  <c r="D16" i="23"/>
  <c r="H19" i="23"/>
  <c r="H20" i="23" s="1"/>
  <c r="H21" i="23" s="1"/>
  <c r="D12" i="23"/>
  <c r="F17" i="23"/>
  <c r="L64" i="62"/>
  <c r="L63" i="62"/>
  <c r="F20" i="23" l="1"/>
  <c r="L101" i="62"/>
  <c r="L100" i="62" s="1"/>
  <c r="F31" i="55" s="1"/>
  <c r="I37" i="62"/>
  <c r="L37" i="62" s="1"/>
  <c r="L36" i="62"/>
  <c r="L30" i="62"/>
  <c r="F21" i="23" l="1"/>
  <c r="F22" i="23" s="1"/>
  <c r="G22" i="23" s="1"/>
  <c r="H22" i="23" s="1"/>
  <c r="L49" i="62"/>
  <c r="L48" i="62" s="1"/>
  <c r="F17" i="55" s="1"/>
  <c r="F84" i="62"/>
  <c r="L84" i="62" s="1"/>
  <c r="L81" i="62"/>
  <c r="L80" i="62" s="1"/>
  <c r="F26" i="55" s="1"/>
  <c r="L78" i="62"/>
  <c r="L77" i="62" s="1"/>
  <c r="F25" i="55" s="1"/>
  <c r="F74" i="62"/>
  <c r="L74" i="62" s="1"/>
  <c r="F73" i="62"/>
  <c r="L73" i="62" s="1"/>
  <c r="L85" i="62"/>
  <c r="L70" i="62"/>
  <c r="L69" i="62"/>
  <c r="L68" i="62"/>
  <c r="C5" i="62"/>
  <c r="L60" i="62"/>
  <c r="L58" i="62"/>
  <c r="L59" i="62"/>
  <c r="L57" i="62"/>
  <c r="L107" i="62"/>
  <c r="L106" i="62" s="1"/>
  <c r="F34" i="55" s="1"/>
  <c r="L97" i="62"/>
  <c r="L96" i="62" s="1"/>
  <c r="F30" i="55" s="1"/>
  <c r="L94" i="62"/>
  <c r="L93" i="62"/>
  <c r="L90" i="62"/>
  <c r="L89" i="62"/>
  <c r="L88" i="62"/>
  <c r="L54" i="62"/>
  <c r="L53" i="62"/>
  <c r="L35" i="62"/>
  <c r="L34" i="62"/>
  <c r="L33" i="62" s="1"/>
  <c r="J44" i="62" s="1"/>
  <c r="L29" i="62"/>
  <c r="L28" i="62"/>
  <c r="L27" i="62"/>
  <c r="L24" i="62"/>
  <c r="L23" i="62" s="1"/>
  <c r="F13" i="55" s="1"/>
  <c r="L117" i="62"/>
  <c r="L116" i="62"/>
  <c r="L115" i="62"/>
  <c r="L114" i="62"/>
  <c r="L111" i="62"/>
  <c r="L110" i="62"/>
  <c r="L20" i="62"/>
  <c r="L19" i="62"/>
  <c r="L18" i="62"/>
  <c r="L17" i="62"/>
  <c r="L14" i="62"/>
  <c r="L13" i="62" s="1"/>
  <c r="F9" i="55" s="1"/>
  <c r="L11" i="62"/>
  <c r="L10" i="62" s="1"/>
  <c r="L72" i="62" l="1"/>
  <c r="F24" i="55" s="1"/>
  <c r="L83" i="62"/>
  <c r="F27" i="55" s="1"/>
  <c r="L67" i="62"/>
  <c r="F23" i="55" s="1"/>
  <c r="L56" i="62"/>
  <c r="F19" i="55" s="1"/>
  <c r="L109" i="62"/>
  <c r="F35" i="55" s="1"/>
  <c r="L113" i="62"/>
  <c r="F36" i="55" s="1"/>
  <c r="L52" i="62"/>
  <c r="F18" i="55" s="1"/>
  <c r="L92" i="62"/>
  <c r="F29" i="55" s="1"/>
  <c r="L62" i="62"/>
  <c r="F20" i="55" s="1"/>
  <c r="L16" i="62"/>
  <c r="F10" i="55" s="1"/>
  <c r="L87" i="62"/>
  <c r="F28" i="55" s="1"/>
  <c r="L26" i="62"/>
  <c r="F15" i="55"/>
  <c r="F14" i="55" l="1"/>
  <c r="J43" i="62"/>
  <c r="G46" i="62" s="1"/>
  <c r="L46" i="62" s="1"/>
  <c r="L42" i="62" s="1"/>
  <c r="F16" i="55" s="1"/>
  <c r="F11" i="60" l="1"/>
  <c r="F9" i="60"/>
  <c r="F7" i="60"/>
  <c r="F10" i="60"/>
  <c r="D8" i="60"/>
  <c r="F8" i="60" s="1"/>
  <c r="F5" i="60" l="1"/>
  <c r="G29" i="55" s="1"/>
  <c r="D21" i="58" l="1"/>
  <c r="D27" i="58" s="1"/>
  <c r="H3" i="55" s="1"/>
  <c r="D11" i="58"/>
  <c r="H14" i="55" l="1"/>
  <c r="I14" i="55" s="1"/>
  <c r="H31" i="55"/>
  <c r="I31" i="55" s="1"/>
  <c r="H34" i="55"/>
  <c r="H23" i="55"/>
  <c r="I23" i="55" s="1"/>
  <c r="H28" i="55"/>
  <c r="I28" i="55" s="1"/>
  <c r="H27" i="55"/>
  <c r="I27" i="55" s="1"/>
  <c r="H26" i="55"/>
  <c r="I26" i="55" s="1"/>
  <c r="H25" i="55"/>
  <c r="I25" i="55" s="1"/>
  <c r="H24" i="55"/>
  <c r="I24" i="55" s="1"/>
  <c r="H30" i="55"/>
  <c r="I30" i="55" s="1"/>
  <c r="H20" i="55"/>
  <c r="I20" i="55" s="1"/>
  <c r="H15" i="55"/>
  <c r="I15" i="55" s="1"/>
  <c r="H29" i="55"/>
  <c r="I29" i="55" s="1"/>
  <c r="H35" i="55"/>
  <c r="I35" i="55" s="1"/>
  <c r="H10" i="55"/>
  <c r="I10" i="55" s="1"/>
  <c r="H17" i="55"/>
  <c r="I17" i="55" s="1"/>
  <c r="H9" i="55"/>
  <c r="I9" i="55" s="1"/>
  <c r="H18" i="55"/>
  <c r="I18" i="55" s="1"/>
  <c r="H16" i="55"/>
  <c r="I16" i="55" s="1"/>
  <c r="H13" i="55"/>
  <c r="I13" i="55" s="1"/>
  <c r="H19" i="55"/>
  <c r="I19" i="55" s="1"/>
  <c r="H36" i="55"/>
  <c r="I36" i="55" s="1"/>
  <c r="H8" i="55"/>
  <c r="D41" i="59"/>
  <c r="C41" i="59"/>
  <c r="D37" i="59"/>
  <c r="C37" i="59"/>
  <c r="D30" i="59"/>
  <c r="D18" i="59"/>
  <c r="C18" i="59"/>
  <c r="I12" i="55" l="1"/>
  <c r="I22" i="55"/>
  <c r="D42" i="59"/>
  <c r="C42" i="59"/>
  <c r="I34" i="55" l="1"/>
  <c r="I33" i="55" s="1"/>
  <c r="I8" i="55"/>
  <c r="I7" i="55" s="1"/>
  <c r="I39" i="55" s="1"/>
  <c r="H5" i="55" l="1"/>
</calcChain>
</file>

<file path=xl/sharedStrings.xml><?xml version="1.0" encoding="utf-8"?>
<sst xmlns="http://schemas.openxmlformats.org/spreadsheetml/2006/main" count="417" uniqueCount="252">
  <si>
    <t>ITEM</t>
  </si>
  <si>
    <t>m</t>
  </si>
  <si>
    <t>un</t>
  </si>
  <si>
    <t>m²</t>
  </si>
  <si>
    <t>1.1</t>
  </si>
  <si>
    <t>1.2</t>
  </si>
  <si>
    <t>2.1</t>
  </si>
  <si>
    <t>2.2</t>
  </si>
  <si>
    <t>2.3</t>
  </si>
  <si>
    <t>DESCRIÇÃO DOS SERVIÇOS</t>
  </si>
  <si>
    <t>VALOR (R$)</t>
  </si>
  <si>
    <t xml:space="preserve">SERVIÇOS PRELIMINARES </t>
  </si>
  <si>
    <t>m³</t>
  </si>
  <si>
    <t>1.3</t>
  </si>
  <si>
    <t>2.4</t>
  </si>
  <si>
    <t>SINAPI</t>
  </si>
  <si>
    <t>% ITEM</t>
  </si>
  <si>
    <t>CÓDIGO</t>
  </si>
  <si>
    <t>FONTE</t>
  </si>
  <si>
    <t>kg</t>
  </si>
  <si>
    <t>UNID</t>
  </si>
  <si>
    <t>QUANT</t>
  </si>
  <si>
    <t>PREÇO UNIT (COM BDI)</t>
  </si>
  <si>
    <t>1.</t>
  </si>
  <si>
    <t>2.</t>
  </si>
  <si>
    <t>3.</t>
  </si>
  <si>
    <t>CRONOGRAMA FÍSICO FINANCEIRO</t>
  </si>
  <si>
    <t>OBRA:</t>
  </si>
  <si>
    <t>MUNICÍPIO:</t>
  </si>
  <si>
    <t>VERDEJANTE-PE</t>
  </si>
  <si>
    <t>ENDEREÇO:</t>
  </si>
  <si>
    <t>BDI:</t>
  </si>
  <si>
    <t>DATA:</t>
  </si>
  <si>
    <t>VALOR TOTAL:</t>
  </si>
  <si>
    <t>PREÇO-BASE:</t>
  </si>
  <si>
    <t>SERVIÇOS FINAIS - QUADRA</t>
  </si>
  <si>
    <t>VALORES TOTAIS</t>
  </si>
  <si>
    <t>M</t>
  </si>
  <si>
    <t>ISS</t>
  </si>
  <si>
    <r>
      <rPr>
        <b/>
        <sz val="12"/>
        <rFont val="Arial"/>
        <family val="2"/>
      </rPr>
      <t>COMPOSIÇÃO DE ENCARGOS SOCIAIS</t>
    </r>
  </si>
  <si>
    <r>
      <rPr>
        <b/>
        <sz val="11"/>
        <rFont val="Calibri"/>
        <family val="2"/>
      </rPr>
      <t>GRUPO A</t>
    </r>
  </si>
  <si>
    <r>
      <rPr>
        <b/>
        <sz val="10"/>
        <rFont val="Arial"/>
        <family val="2"/>
      </rPr>
      <t>GRUPO</t>
    </r>
  </si>
  <si>
    <r>
      <rPr>
        <b/>
        <sz val="10"/>
        <rFont val="Arial"/>
        <family val="2"/>
      </rPr>
      <t>DESCRIÇÃO</t>
    </r>
  </si>
  <si>
    <t>HORISTA</t>
  </si>
  <si>
    <t>MENSALISTA</t>
  </si>
  <si>
    <r>
      <rPr>
        <b/>
        <sz val="10"/>
        <rFont val="Arial"/>
        <family val="2"/>
      </rPr>
      <t>A1</t>
    </r>
  </si>
  <si>
    <r>
      <rPr>
        <sz val="10"/>
        <rFont val="Arial"/>
        <family val="2"/>
      </rPr>
      <t>INSS</t>
    </r>
  </si>
  <si>
    <r>
      <rPr>
        <b/>
        <sz val="10"/>
        <rFont val="Arial"/>
        <family val="2"/>
      </rPr>
      <t>A2</t>
    </r>
  </si>
  <si>
    <r>
      <rPr>
        <sz val="10"/>
        <rFont val="Arial"/>
        <family val="2"/>
      </rPr>
      <t>SESI</t>
    </r>
  </si>
  <si>
    <r>
      <rPr>
        <b/>
        <sz val="10"/>
        <rFont val="Arial"/>
        <family val="2"/>
      </rPr>
      <t>A3</t>
    </r>
  </si>
  <si>
    <r>
      <rPr>
        <sz val="10"/>
        <rFont val="Arial"/>
        <family val="2"/>
      </rPr>
      <t>SENAI</t>
    </r>
  </si>
  <si>
    <r>
      <rPr>
        <b/>
        <sz val="10"/>
        <rFont val="Arial"/>
        <family val="2"/>
      </rPr>
      <t>A4</t>
    </r>
  </si>
  <si>
    <r>
      <rPr>
        <sz val="10"/>
        <rFont val="Arial"/>
        <family val="2"/>
      </rPr>
      <t>INCRA</t>
    </r>
  </si>
  <si>
    <r>
      <rPr>
        <b/>
        <sz val="10"/>
        <rFont val="Arial"/>
        <family val="2"/>
      </rPr>
      <t>A5</t>
    </r>
  </si>
  <si>
    <r>
      <rPr>
        <sz val="10"/>
        <rFont val="Arial"/>
        <family val="2"/>
      </rPr>
      <t>SEBRAE</t>
    </r>
  </si>
  <si>
    <r>
      <rPr>
        <b/>
        <sz val="10"/>
        <rFont val="Arial"/>
        <family val="2"/>
      </rPr>
      <t>A6</t>
    </r>
  </si>
  <si>
    <r>
      <rPr>
        <sz val="10"/>
        <rFont val="Arial"/>
        <family val="2"/>
      </rPr>
      <t>SALÁRIO EDUCAÇÃO</t>
    </r>
  </si>
  <si>
    <r>
      <rPr>
        <b/>
        <sz val="10"/>
        <rFont val="Arial"/>
        <family val="2"/>
      </rPr>
      <t>A7</t>
    </r>
  </si>
  <si>
    <r>
      <rPr>
        <sz val="10"/>
        <rFont val="Arial"/>
        <family val="2"/>
      </rPr>
      <t>SEGURO ACIDENTE TRABALHO</t>
    </r>
  </si>
  <si>
    <r>
      <rPr>
        <b/>
        <sz val="10"/>
        <rFont val="Arial"/>
        <family val="2"/>
      </rPr>
      <t>A8</t>
    </r>
  </si>
  <si>
    <r>
      <rPr>
        <sz val="10"/>
        <rFont val="Arial"/>
        <family val="2"/>
      </rPr>
      <t>FGTS</t>
    </r>
  </si>
  <si>
    <r>
      <rPr>
        <b/>
        <sz val="10"/>
        <rFont val="Arial"/>
        <family val="2"/>
      </rPr>
      <t>A9</t>
    </r>
  </si>
  <si>
    <r>
      <rPr>
        <sz val="10"/>
        <rFont val="Arial"/>
        <family val="2"/>
      </rPr>
      <t>SECONSI</t>
    </r>
  </si>
  <si>
    <r>
      <rPr>
        <b/>
        <sz val="10"/>
        <rFont val="Arial"/>
        <family val="2"/>
      </rPr>
      <t>A</t>
    </r>
  </si>
  <si>
    <r>
      <rPr>
        <b/>
        <sz val="10"/>
        <rFont val="Arial"/>
        <family val="2"/>
      </rPr>
      <t>TOTAL DOS ENCARGOS SOCIAIS BÁSICOS</t>
    </r>
  </si>
  <si>
    <r>
      <rPr>
        <b/>
        <sz val="11"/>
        <rFont val="Calibri"/>
        <family val="2"/>
      </rPr>
      <t>GRUPO B</t>
    </r>
  </si>
  <si>
    <r>
      <rPr>
        <b/>
        <sz val="10"/>
        <rFont val="Arial"/>
        <family val="2"/>
      </rPr>
      <t>B1</t>
    </r>
  </si>
  <si>
    <r>
      <rPr>
        <sz val="10"/>
        <rFont val="Arial"/>
        <family val="2"/>
      </rPr>
      <t>REPOUSO SEMANAL RENUMERADO</t>
    </r>
  </si>
  <si>
    <r>
      <rPr>
        <b/>
        <sz val="10"/>
        <rFont val="Arial"/>
        <family val="2"/>
      </rPr>
      <t>B2</t>
    </r>
  </si>
  <si>
    <r>
      <rPr>
        <sz val="10"/>
        <rFont val="Arial"/>
        <family val="2"/>
      </rPr>
      <t>FERIADOS</t>
    </r>
  </si>
  <si>
    <r>
      <rPr>
        <b/>
        <sz val="10"/>
        <rFont val="Arial"/>
        <family val="2"/>
      </rPr>
      <t>B3</t>
    </r>
  </si>
  <si>
    <r>
      <rPr>
        <sz val="10"/>
        <rFont val="Arial"/>
        <family val="2"/>
      </rPr>
      <t>AUXÍLIO ENFERMIDADE</t>
    </r>
  </si>
  <si>
    <r>
      <rPr>
        <b/>
        <sz val="10"/>
        <rFont val="Arial"/>
        <family val="2"/>
      </rPr>
      <t>B4</t>
    </r>
  </si>
  <si>
    <r>
      <rPr>
        <sz val="10"/>
        <rFont val="Arial"/>
        <family val="2"/>
      </rPr>
      <t>13º SALÁRIO</t>
    </r>
  </si>
  <si>
    <r>
      <rPr>
        <b/>
        <sz val="10"/>
        <rFont val="Arial"/>
        <family val="2"/>
      </rPr>
      <t>B5</t>
    </r>
  </si>
  <si>
    <r>
      <rPr>
        <sz val="10"/>
        <rFont val="Arial"/>
        <family val="2"/>
      </rPr>
      <t>LICENÇA PATERNIDADE</t>
    </r>
  </si>
  <si>
    <r>
      <rPr>
        <b/>
        <sz val="10"/>
        <rFont val="Arial"/>
        <family val="2"/>
      </rPr>
      <t>B6</t>
    </r>
  </si>
  <si>
    <r>
      <rPr>
        <sz val="10"/>
        <rFont val="Arial"/>
        <family val="2"/>
      </rPr>
      <t>FALTAS JUSTIFICADAS</t>
    </r>
  </si>
  <si>
    <r>
      <rPr>
        <b/>
        <sz val="10"/>
        <rFont val="Arial"/>
        <family val="2"/>
      </rPr>
      <t>B7</t>
    </r>
  </si>
  <si>
    <r>
      <rPr>
        <sz val="10"/>
        <rFont val="Arial"/>
        <family val="2"/>
      </rPr>
      <t>DIAS DE CHUVA</t>
    </r>
  </si>
  <si>
    <r>
      <rPr>
        <b/>
        <sz val="10"/>
        <rFont val="Arial"/>
        <family val="2"/>
      </rPr>
      <t>B8</t>
    </r>
  </si>
  <si>
    <r>
      <rPr>
        <sz val="10"/>
        <rFont val="Arial"/>
        <family val="2"/>
      </rPr>
      <t>AUXILIO ACIDENTE DO TRABALHO</t>
    </r>
  </si>
  <si>
    <r>
      <rPr>
        <b/>
        <sz val="10"/>
        <rFont val="Arial"/>
        <family val="2"/>
      </rPr>
      <t>B9</t>
    </r>
  </si>
  <si>
    <r>
      <rPr>
        <sz val="10"/>
        <rFont val="Arial"/>
        <family val="2"/>
      </rPr>
      <t>FÉRIAS GOZADAS</t>
    </r>
  </si>
  <si>
    <r>
      <rPr>
        <b/>
        <sz val="10"/>
        <rFont val="Arial"/>
        <family val="2"/>
      </rPr>
      <t>B10</t>
    </r>
  </si>
  <si>
    <r>
      <rPr>
        <sz val="10"/>
        <rFont val="Arial"/>
        <family val="2"/>
      </rPr>
      <t>SALÁRIO MATERNIDADE</t>
    </r>
  </si>
  <si>
    <r>
      <rPr>
        <b/>
        <sz val="10"/>
        <rFont val="Arial"/>
        <family val="2"/>
      </rPr>
      <t>B</t>
    </r>
  </si>
  <si>
    <r>
      <rPr>
        <b/>
        <sz val="10"/>
        <rFont val="Arial"/>
        <family val="2"/>
      </rPr>
      <t>TOTAL DOS ENCARGOS SOCIAIS QUE RECEBEM INCIDENCIA DE A</t>
    </r>
  </si>
  <si>
    <r>
      <rPr>
        <b/>
        <sz val="11"/>
        <rFont val="Calibri"/>
        <family val="2"/>
      </rPr>
      <t>GRUPO C</t>
    </r>
  </si>
  <si>
    <r>
      <rPr>
        <b/>
        <sz val="10"/>
        <rFont val="Arial"/>
        <family val="2"/>
      </rPr>
      <t>C1</t>
    </r>
  </si>
  <si>
    <r>
      <rPr>
        <sz val="10"/>
        <rFont val="Arial"/>
        <family val="2"/>
      </rPr>
      <t>AVISO PREVIO INDENIZADO</t>
    </r>
  </si>
  <si>
    <r>
      <rPr>
        <b/>
        <sz val="10"/>
        <rFont val="Arial"/>
        <family val="2"/>
      </rPr>
      <t>C2</t>
    </r>
  </si>
  <si>
    <r>
      <rPr>
        <sz val="10"/>
        <rFont val="Arial"/>
        <family val="2"/>
      </rPr>
      <t>AVISO PREVIO TRABALHADO</t>
    </r>
  </si>
  <si>
    <r>
      <rPr>
        <b/>
        <sz val="10"/>
        <rFont val="Arial"/>
        <family val="2"/>
      </rPr>
      <t>C3</t>
    </r>
  </si>
  <si>
    <r>
      <rPr>
        <sz val="10"/>
        <rFont val="Arial"/>
        <family val="2"/>
      </rPr>
      <t>FÉRIAS INDENIZADAS</t>
    </r>
  </si>
  <si>
    <r>
      <rPr>
        <b/>
        <sz val="10"/>
        <rFont val="Arial"/>
        <family val="2"/>
      </rPr>
      <t>C4</t>
    </r>
  </si>
  <si>
    <r>
      <rPr>
        <sz val="10"/>
        <rFont val="Arial"/>
        <family val="2"/>
      </rPr>
      <t>DEPOSITO RESCISÃO SEM JUSTA CAUSA</t>
    </r>
  </si>
  <si>
    <r>
      <rPr>
        <b/>
        <sz val="10"/>
        <rFont val="Arial"/>
        <family val="2"/>
      </rPr>
      <t>C5</t>
    </r>
  </si>
  <si>
    <r>
      <rPr>
        <sz val="10"/>
        <rFont val="Arial"/>
        <family val="2"/>
      </rPr>
      <t>INDENIZAÇÃO ADICIONAL</t>
    </r>
  </si>
  <si>
    <r>
      <rPr>
        <b/>
        <sz val="10"/>
        <rFont val="Arial"/>
        <family val="2"/>
      </rPr>
      <t>C</t>
    </r>
  </si>
  <si>
    <r>
      <rPr>
        <b/>
        <sz val="10"/>
        <rFont val="Arial"/>
        <family val="2"/>
      </rPr>
      <t>TOTAL DOS ENCARGOS SOCIAIS QUE NÃO RECEBEM INCIDÊNCIA DE A</t>
    </r>
  </si>
  <si>
    <r>
      <rPr>
        <b/>
        <sz val="11"/>
        <rFont val="Calibri"/>
        <family val="2"/>
      </rPr>
      <t>GRUPO D</t>
    </r>
  </si>
  <si>
    <r>
      <rPr>
        <b/>
        <sz val="10"/>
        <rFont val="Arial"/>
        <family val="2"/>
      </rPr>
      <t>D1</t>
    </r>
  </si>
  <si>
    <r>
      <rPr>
        <sz val="10"/>
        <rFont val="Arial"/>
        <family val="2"/>
      </rPr>
      <t>REINCIDENCIA DE GRUPO A SOBRE GRUPO B</t>
    </r>
  </si>
  <si>
    <r>
      <rPr>
        <b/>
        <sz val="10"/>
        <rFont val="Arial"/>
        <family val="2"/>
      </rPr>
      <t>D2</t>
    </r>
  </si>
  <si>
    <r>
      <rPr>
        <sz val="10"/>
        <rFont val="Arial"/>
        <family val="2"/>
      </rPr>
      <t xml:space="preserve">REINCIDENCIA DE GRUPO A SOBRE AVISO PRÉVIO TRABALHADO E
</t>
    </r>
    <r>
      <rPr>
        <sz val="10"/>
        <rFont val="Arial"/>
        <family val="2"/>
      </rPr>
      <t>REINCIDENCIA DO FGTS SOBRE AVISO PRÉVIO IDENIZADO</t>
    </r>
  </si>
  <si>
    <r>
      <rPr>
        <b/>
        <sz val="10"/>
        <rFont val="Arial"/>
        <family val="2"/>
      </rPr>
      <t>D</t>
    </r>
  </si>
  <si>
    <r>
      <rPr>
        <b/>
        <sz val="10"/>
        <rFont val="Arial"/>
        <family val="2"/>
      </rPr>
      <t>TOTAL DE REINCIDENCIA DE UM GRUPO SOBRE OUTRO</t>
    </r>
  </si>
  <si>
    <r>
      <rPr>
        <b/>
        <sz val="11"/>
        <rFont val="Arial"/>
        <family val="2"/>
      </rPr>
      <t>TOTAL DE ENCARGOS SOCIAIS</t>
    </r>
  </si>
  <si>
    <t>Planilha de Composição de BDI</t>
  </si>
  <si>
    <t>DISCRIMINAÇÃO</t>
  </si>
  <si>
    <t>%</t>
  </si>
  <si>
    <t>Grupo A</t>
  </si>
  <si>
    <t>% em relação ao custo direto CD</t>
  </si>
  <si>
    <t>A1</t>
  </si>
  <si>
    <t>Despesas Indiretas</t>
  </si>
  <si>
    <t>a1</t>
  </si>
  <si>
    <t>Seguros, riscos e garantia</t>
  </si>
  <si>
    <t>a2</t>
  </si>
  <si>
    <t>Administração Central</t>
  </si>
  <si>
    <t>a3</t>
  </si>
  <si>
    <t>Despesas Financeiras</t>
  </si>
  <si>
    <t>a4</t>
  </si>
  <si>
    <t>Lucro</t>
  </si>
  <si>
    <t>Grupo B</t>
  </si>
  <si>
    <t>% em relação ao valor total VT</t>
  </si>
  <si>
    <t>B1</t>
  </si>
  <si>
    <t>Tributos</t>
  </si>
  <si>
    <t>Pis</t>
  </si>
  <si>
    <t>Cofins</t>
  </si>
  <si>
    <t>CPRB</t>
  </si>
  <si>
    <t>BDI</t>
  </si>
  <si>
    <t>BDI = (((1/(1-B1))*(1+a1)*(1+a2)*(1+a3)*(1+a4))-1)*100</t>
  </si>
  <si>
    <t>PREÇO UNIT (SEM BDI)</t>
  </si>
  <si>
    <t>LIMPEZA MANUAL DE VEGETAÇÃO EM TERRENO COM ENXADA.AF_05/2018</t>
  </si>
  <si>
    <t xml:space="preserve"> LOCACAO CONVENCIONAL DE OBRA, UTILIZANDO GABARITO DE TÁBUAS CORRIDAS PONTALETADAS A CADA 2,00M - 2 UTILIZAÇÕES. AF_10/2018</t>
  </si>
  <si>
    <t>EXECUÇÃO DE DEPÓSITO EM CANTEIRO DE OBRA EM CHAPA DE MADEIRA COMPENSADA, NÃO INCLUSO MOBILIÁRIO. AF_04/2016</t>
  </si>
  <si>
    <t xml:space="preserve"> PLACA DE OBRA (PARA CONSTRUCAO CIVIL) EM CHAPA GALVANIZADA *N. 22*, ADESIVADA.</t>
  </si>
  <si>
    <t>PREPARO DE FUNDO DE VALA COM LARGURA MENOR QUE 1,5 M (ACERTO DO SOLO NATURAL). AF_08/2020</t>
  </si>
  <si>
    <t>ESPALHAMENTO DE MATERIAL COM TRATOR DE ESTEIRAS. AF_11/2019</t>
  </si>
  <si>
    <t>2.5</t>
  </si>
  <si>
    <t>2.6</t>
  </si>
  <si>
    <t>CONCRETO CICLOPICO FCK=10MPA 30% PEDRA DE MAO INCLUSIVE LANCAMENTO</t>
  </si>
  <si>
    <t>SINALIZAÇÃO COM FITA FIXADA EM CONE PLÁSTICO, INCLUINDO CONE. AF_11/2017</t>
  </si>
  <si>
    <t>TUBO DE CONCRETO PARA REDES COLETORAS DE ÁGUAS PLUVIAIS, DIÂMETRO DE 1,000 MM, JUNTA RÍGIDA, INSTALADO EM LOCAL COM ALTO NÍVEL DE INTERFERÊNCIAS - FORNECIMENTO E ASSENTAMENTO. AF_12/2015</t>
  </si>
  <si>
    <t>ARMAÇÃO DE LAJE DE UMA ESTRUTURA CONVENCIONAL DE CONCRETO ARMADO EM UMA EDIFICAÇÃO TÉRREA OU SOBRADO UTILIZANDO AÇO CA-50 DE 6,3 MM - MONTAGEM. AF_12/2015</t>
  </si>
  <si>
    <t>ARMAÇÃO DE LAJE DE UMA ESTRUTURA CONVENCIONAL DE CONCRETO ARMADO EM UMA EDIFICAÇÃO TÉRREA OU SOBRADO UTILIZANDO AÇO CA-50 DE 10,0 MM - MONTAGEM. AF_12/2015</t>
  </si>
  <si>
    <t>CONCRETAGEM DE BLOCOS DE COROAMENTO E VIGAS BALDRAME, FCK 30 MPA, COM USO DE JERICA LANÇAMENTO, ADENSAMENTO E ACABAMENTO. AF_06/2017</t>
  </si>
  <si>
    <t>ATERRO MECANIZADO DE VALA COM ESCAVADEIRA HIDRÁULICA (CAPACIDADE DA CAÇAMBA: 0,8 M³ / POTÊNCIA: 111 HP), LARGURA DE 1,5 A 2,5 M, PROFUNDIDADE ATÉ 1,5 M, COM AREIA PARA ATERRO. AF_05/2016</t>
  </si>
  <si>
    <t xml:space="preserve">MONTAGEM E DESMONTAGEM DE FÔRMA DE VIGA, ESCORAMENTO COM PONTALETE </t>
  </si>
  <si>
    <t xml:space="preserve">TUBO PVC SERIE NORMAL, DN 100 MM, PARA ESGOTO PREDIAL (NBR 5688) </t>
  </si>
  <si>
    <t>APLICAÇÃO MANUAL DE PINTURA COM TINTA LÁTEX ACRÍLICA EM PAREDES, DUAS DEMÃOS. AF_06/2014</t>
  </si>
  <si>
    <t>h</t>
  </si>
  <si>
    <t xml:space="preserve">PEDREIRO COM ENCARGOS COMPLEMENTARES </t>
  </si>
  <si>
    <t xml:space="preserve">SERVENTE COM ENCARGOS COMPLEMENTARES </t>
  </si>
  <si>
    <t>COMP 01</t>
  </si>
  <si>
    <t xml:space="preserve">MONTAGEM E INSTALAÇÃO BALIZA EM TUBO DE PVC COM CONCRETO NA ARMADO </t>
  </si>
  <si>
    <t>UND</t>
  </si>
  <si>
    <t>TRELICA NERVURADA (ESPACADOR), ALTURA = 120,0 MM, DIAMETRO DOS BANZOS M 4,93
INFERIORES E SUPERIOR = 6,0 MM, DIAMETRO DA DIAGONAL = 4,2 MM</t>
  </si>
  <si>
    <t>ARMAÇÃO DE PILAR OU VIGA DE UMA ESTRUTURA CONVENCIONAL DE CONCRETO ARMADO EM UMA EDIFICAÇÃO TÉRREA OU SOBRADO UTILIZANDO AÇO CA-50 DE 10,0 MM - MONTAGEM. AF_12/2015</t>
  </si>
  <si>
    <t>PREÇO UNIT</t>
  </si>
  <si>
    <t>TOTAL</t>
  </si>
  <si>
    <t>QUANT.</t>
  </si>
  <si>
    <t>4.1</t>
  </si>
  <si>
    <t xml:space="preserve">ESTRUTURAS DE CONCRETO E DRENAGEM </t>
  </si>
  <si>
    <t>4.2</t>
  </si>
  <si>
    <t>4.3</t>
  </si>
  <si>
    <t>3.1</t>
  </si>
  <si>
    <t>3.2</t>
  </si>
  <si>
    <t>3.7</t>
  </si>
  <si>
    <t>3.4</t>
  </si>
  <si>
    <t>3.3</t>
  </si>
  <si>
    <t>3.5</t>
  </si>
  <si>
    <t>3.6</t>
  </si>
  <si>
    <t>3.8</t>
  </si>
  <si>
    <t>2.7</t>
  </si>
  <si>
    <t>2.8</t>
  </si>
  <si>
    <t>MOVIMENTO DE TERRAS  E ALVENARIA DE PEDRA</t>
  </si>
  <si>
    <t>ARMAÇÃO DE PILAR OU VIGA DE UMA ESTRUTURA CONVENCIONAL DE CONCRETO ARMADO EM UMA EDIFICAÇÃO TÉRREA OU SOBRADO UTILIZANDO AÇO CA-50 DE 6,3 MM - MONTAGEM. AF_12/2015</t>
  </si>
  <si>
    <t>COMP.</t>
  </si>
  <si>
    <t>LARG.</t>
  </si>
  <si>
    <t>TAXA</t>
  </si>
  <si>
    <t>LATERAL DIREITA</t>
  </si>
  <si>
    <t>LATERAL ESQUERDA</t>
  </si>
  <si>
    <t>MANINHA EM CONCRETO</t>
  </si>
  <si>
    <t xml:space="preserve">SERVIÇOS FINAIS </t>
  </si>
  <si>
    <t>CERCA COM MOURÕES DE MADEIRA ROLIÇA, DIÂMETRO 11 CM, ESPAÇAMENTO DE 2,5 M, ALTURA LIVRE DE 1,7 M, CRAVADOS 0,5 M, COM 5 FIOS DE ARAME DE AÇO OVALADO 15X17 - FORNECIMENTO E INSTALAÇÃO. AF_05/2020</t>
  </si>
  <si>
    <t>LIMPEZA GERAL</t>
  </si>
  <si>
    <t xml:space="preserve">LIMPEZA </t>
  </si>
  <si>
    <t>ALTUR.</t>
  </si>
  <si>
    <t>PLACA</t>
  </si>
  <si>
    <t>BARRACÃO DE OBRA</t>
  </si>
  <si>
    <t>LADO DIREITO</t>
  </si>
  <si>
    <t>LADO ESQUERDO</t>
  </si>
  <si>
    <t>CABECEIRA 01</t>
  </si>
  <si>
    <t>CABECEIRA02</t>
  </si>
  <si>
    <t>PROPRIEDADE LADO DIREITO</t>
  </si>
  <si>
    <t>PROPRIEDADE LADO ESQUERDO</t>
  </si>
  <si>
    <t>ÁREA DE EXECUÇÃO DA PASSAGEM</t>
  </si>
  <si>
    <t>BUEIROS</t>
  </si>
  <si>
    <t xml:space="preserve">REATERRO MANUAL APILOADO COM SOQUETE. AF_10/2017 </t>
  </si>
  <si>
    <t>VALAS PARA ALVENARIA DE PEDRA</t>
  </si>
  <si>
    <t>AREA DAS MANILHAS</t>
  </si>
  <si>
    <t>LASTRO DE CONCRETO MAGRO, APLICADO EM PISOS OU RADIERS. AF 08/2017</t>
  </si>
  <si>
    <t>VALA DIREITA</t>
  </si>
  <si>
    <t>VALA ESQUERDA</t>
  </si>
  <si>
    <t>MEMÓRIA DE CALCULO</t>
  </si>
  <si>
    <t>CABECEIRA 02</t>
  </si>
  <si>
    <t>ALVENARIA DE PEDRA-CABECEIRA 01</t>
  </si>
  <si>
    <t>ALVENARIA DE PEDRA-CABECEIRA 02</t>
  </si>
  <si>
    <t>ALVENARIA DE PEDRA-CENTRO</t>
  </si>
  <si>
    <t>und</t>
  </si>
  <si>
    <t>VOLUME</t>
  </si>
  <si>
    <t>VOLUME DE TERRA</t>
  </si>
  <si>
    <t xml:space="preserve"> PASSAGEM MOLHADA - NOGUEIRA</t>
  </si>
  <si>
    <t>FORMA LAJE</t>
  </si>
  <si>
    <t>FORMA VIGA 01</t>
  </si>
  <si>
    <t>FORMA VIGA 02</t>
  </si>
  <si>
    <t xml:space="preserve">CONCRETAGEM LAJE </t>
  </si>
  <si>
    <t>CONCRETAGEM VIGA 01</t>
  </si>
  <si>
    <t>CONCRETAGEM VIGA 02</t>
  </si>
  <si>
    <t>ARMADURA TRANSV. LAJE</t>
  </si>
  <si>
    <t>ARMADURA LONG. LAJE</t>
  </si>
  <si>
    <t>ARMADURA TRANSV. VIGA</t>
  </si>
  <si>
    <t>ARMADURA LONG. VIGA</t>
  </si>
  <si>
    <t>LASTRO DE CONCRETO MAGRO, APLICADO EM PISOS OU RADIERS. AF_08/2017</t>
  </si>
  <si>
    <t>M2</t>
  </si>
  <si>
    <t xml:space="preserve"> ESCAVAÇÃO MECANIZADA DE VALA COM PROF. ATÉ 1,5 M (MÉDIA ENTRE MONTANTE E JUSANTE/UMA COMPOSIÇÃO POR TRECHO), COM RETROESCAVADEIRA (0,26 M3/88 HP), LARG. DE 0,8 M A 1,5 M, EM SOLO DE 1A CATEGORIA, EM LOCAIS COM ALTO NÍVEL DE INTERFERÊNCIA. AF_01/2015</t>
  </si>
  <si>
    <t xml:space="preserve">DESCONTO VOLUME DO TUBO </t>
  </si>
  <si>
    <t>BASE DO BUEIRO  1 E 2</t>
  </si>
  <si>
    <t>REATERRO VALA DIREITA -ALVEANRIA DE PEDRA</t>
  </si>
  <si>
    <t>REATERRO VALA ESQUERDA - ALVENARIA DE PEDRA</t>
  </si>
  <si>
    <t xml:space="preserve">VOLUMES ESCAVADO </t>
  </si>
  <si>
    <t>ATERRO</t>
  </si>
  <si>
    <t xml:space="preserve">BOTA FORA + EMPOLAMENTO </t>
  </si>
  <si>
    <t>X</t>
  </si>
  <si>
    <t>SEINFRA</t>
  </si>
  <si>
    <t>C3447</t>
  </si>
  <si>
    <t xml:space="preserve">LIMPEZA DE PISO EM ÁREA URBANIZADA </t>
  </si>
  <si>
    <t xml:space="preserve"> JUNTA DE DILATAÇÃO À BASE DE MASTIQUE (1.00 x 1.00cm)</t>
  </si>
  <si>
    <t>C3732</t>
  </si>
  <si>
    <t>3.9</t>
  </si>
  <si>
    <t>OBRA:PASSAGEM MOLHADA - SITIO POÇOS DE BEZERRAS</t>
  </si>
  <si>
    <t>ESCAVAÇÃO MECANIZADA DE VALA COM PROF. ATÉ 1,5 M (MÉDIA ENTRE MONTANTE E JUSANTE/UMA COMPOSIÇÃO POR TRECHO), COM RETROESCAVADEIRA (0,26 M3/88 HP), LARG. DE 0,8 M A 1,5 M, EM SOLO DE 1A CATEGORIA, EM LOCAIS COM ALTO NÍVEL DE INTERFERÊNCIA. AF_01/2015</t>
  </si>
  <si>
    <t>PASSAGEM MOLHADA - SITIO POÇO DO BEZERRO</t>
  </si>
  <si>
    <t xml:space="preserve">SINAPI Fevereiro /2021 Desonerada / Tabela 026 - SEINFRA </t>
  </si>
  <si>
    <t>IMPORTA A PLANILHA O VALOR TOTAL DE R$ 256.197,93 (DUZENTOS E CINQUENTA E SEIS MIL E CENTO E NOVENTA E SETE REAIS E NOVENTA E TRÊS CENTAVOS)</t>
  </si>
  <si>
    <t>1.0</t>
  </si>
  <si>
    <t>2.0</t>
  </si>
  <si>
    <t>3.0</t>
  </si>
  <si>
    <t>4.0</t>
  </si>
  <si>
    <t>PASSAGEM MOLHADA - POÇO DO BEZERRA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</si>
</sst>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&quot;R$&quot;\ #,##0.00"/>
    <numFmt numFmtId="180" formatCode="00,000,000"/>
    <numFmt numFmtId="181" formatCode="_(* #,##0.00_);_(* \(#,##0.00\);_(* \-??_);_(@_)"/>
    <numFmt numFmtId="182" formatCode="dd/mm/yy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u/>
      <sz val="11"/>
      <color indexed="12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sz val="10"/>
      <name val="Times New Roman"/>
      <family val="1"/>
    </font>
    <font>
      <sz val="10"/>
      <name val="MS Sans Serif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20"/>
      <name val="Arial"/>
      <family val="2"/>
    </font>
    <font>
      <sz val="4"/>
      <color indexed="8"/>
      <name val="Arial"/>
      <family val="2"/>
    </font>
    <font>
      <b/>
      <sz val="8"/>
      <color indexed="8"/>
      <name val="Arial"/>
      <family val="2"/>
      <charset val="1"/>
    </font>
    <font>
      <sz val="10"/>
      <name val="Tahoma"/>
      <family val="2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8"/>
      <color rgb="FFFF0000"/>
      <name val="Arial"/>
      <family val="2"/>
      <charset val="1"/>
    </font>
    <font>
      <sz val="9"/>
      <name val="Arial"/>
      <family val="2"/>
    </font>
    <font>
      <b/>
      <sz val="1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b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66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02">
    <xf numFmtId="0" fontId="0" fillId="0" borderId="0"/>
    <xf numFmtId="0" fontId="18" fillId="0" borderId="0" applyNumberFormat="0" applyBorder="0" applyProtection="0"/>
    <xf numFmtId="0" fontId="18" fillId="0" borderId="0" applyNumberFormat="0" applyBorder="0" applyProtection="0"/>
    <xf numFmtId="165" fontId="18" fillId="0" borderId="0" applyBorder="0" applyProtection="0"/>
    <xf numFmtId="165" fontId="18" fillId="0" borderId="0" applyBorder="0" applyProtection="0"/>
    <xf numFmtId="0" fontId="10" fillId="0" borderId="0"/>
    <xf numFmtId="0" fontId="18" fillId="0" borderId="0" applyNumberFormat="0" applyBorder="0" applyProtection="0"/>
    <xf numFmtId="0" fontId="19" fillId="0" borderId="0" applyNumberFormat="0" applyBorder="0" applyProtection="0"/>
    <xf numFmtId="166" fontId="19" fillId="0" borderId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7" fillId="0" borderId="0"/>
    <xf numFmtId="0" fontId="7" fillId="0" borderId="0"/>
    <xf numFmtId="0" fontId="21" fillId="0" borderId="0"/>
    <xf numFmtId="0" fontId="17" fillId="0" borderId="0"/>
    <xf numFmtId="0" fontId="7" fillId="0" borderId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2" fillId="0" borderId="0" applyNumberFormat="0" applyBorder="0" applyProtection="0"/>
    <xf numFmtId="167" fontId="22" fillId="0" borderId="0" applyBorder="0" applyProtection="0"/>
    <xf numFmtId="164" fontId="7" fillId="0" borderId="0" applyFont="0" applyFill="0" applyBorder="0" applyAlignment="0" applyProtection="0"/>
    <xf numFmtId="165" fontId="18" fillId="0" borderId="0" applyBorder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23" fillId="0" borderId="0"/>
    <xf numFmtId="168" fontId="7" fillId="0" borderId="0" applyFont="0" applyFill="0" applyBorder="0" applyAlignment="0" applyProtection="0"/>
    <xf numFmtId="169" fontId="24" fillId="0" borderId="0">
      <protection locked="0"/>
    </xf>
    <xf numFmtId="0" fontId="8" fillId="6" borderId="20" applyFill="0" applyBorder="0" applyAlignment="0" applyProtection="0">
      <alignment vertical="center"/>
      <protection locked="0"/>
    </xf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10" fillId="0" borderId="0"/>
    <xf numFmtId="173" fontId="24" fillId="0" borderId="0">
      <protection locked="0"/>
    </xf>
    <xf numFmtId="173" fontId="24" fillId="0" borderId="0"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38" fontId="13" fillId="2" borderId="0" applyNumberFormat="0" applyBorder="0" applyAlignment="0" applyProtection="0"/>
    <xf numFmtId="0" fontId="24" fillId="0" borderId="0">
      <protection locked="0"/>
    </xf>
    <xf numFmtId="0" fontId="24" fillId="0" borderId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/>
    <xf numFmtId="10" fontId="13" fillId="7" borderId="1" applyNumberFormat="0" applyBorder="0" applyAlignment="0" applyProtection="0"/>
    <xf numFmtId="0" fontId="7" fillId="0" borderId="0">
      <alignment horizontal="centerContinuous" vertical="justify"/>
    </xf>
    <xf numFmtId="0" fontId="28" fillId="0" borderId="0" applyAlignment="0">
      <alignment horizontal="center"/>
    </xf>
    <xf numFmtId="44" fontId="11" fillId="0" borderId="0" applyFont="0" applyFill="0" applyBorder="0" applyAlignment="0" applyProtection="0"/>
    <xf numFmtId="174" fontId="29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horizontal="left" vertical="center" indent="12"/>
    </xf>
    <xf numFmtId="0" fontId="13" fillId="0" borderId="20" applyBorder="0">
      <alignment horizontal="left" vertical="center" wrapText="1" indent="2"/>
      <protection locked="0"/>
    </xf>
    <xf numFmtId="0" fontId="13" fillId="0" borderId="20" applyBorder="0">
      <alignment horizontal="left" vertical="center" wrapText="1" indent="3"/>
      <protection locked="0"/>
    </xf>
    <xf numFmtId="10" fontId="7" fillId="0" borderId="0" applyFont="0" applyFill="0" applyBorder="0" applyAlignment="0" applyProtection="0"/>
    <xf numFmtId="175" fontId="24" fillId="0" borderId="0">
      <protection locked="0"/>
    </xf>
    <xf numFmtId="175" fontId="24" fillId="0" borderId="0">
      <protection locked="0"/>
    </xf>
    <xf numFmtId="176" fontId="24" fillId="0" borderId="0">
      <protection locked="0"/>
    </xf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38" fontId="31" fillId="0" borderId="0" applyFont="0" applyFill="0" applyBorder="0" applyAlignment="0" applyProtection="0"/>
    <xf numFmtId="177" fontId="32" fillId="0" borderId="0">
      <protection locked="0"/>
    </xf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/>
    <xf numFmtId="0" fontId="33" fillId="0" borderId="0">
      <protection locked="0"/>
    </xf>
    <xf numFmtId="0" fontId="33" fillId="0" borderId="0"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horizontal="centerContinuous" vertical="justify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3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centerContinuous" vertical="justify"/>
    </xf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0" fontId="1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centerContinuous" vertical="justify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>
      <alignment horizontal="centerContinuous" vertical="justify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6" fillId="0" borderId="0"/>
    <xf numFmtId="0" fontId="45" fillId="0" borderId="0"/>
    <xf numFmtId="181" fontId="6" fillId="0" borderId="0" applyFill="0" applyBorder="0" applyAlignment="0" applyProtection="0"/>
  </cellStyleXfs>
  <cellXfs count="383">
    <xf numFmtId="0" fontId="0" fillId="0" borderId="0" xfId="0"/>
    <xf numFmtId="0" fontId="7" fillId="0" borderId="0" xfId="12"/>
    <xf numFmtId="164" fontId="0" fillId="0" borderId="0" xfId="25" applyFont="1"/>
    <xf numFmtId="164" fontId="36" fillId="0" borderId="0" xfId="28" applyFont="1" applyFill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12" applyFont="1" applyFill="1" applyBorder="1" applyAlignment="1">
      <alignment horizontal="center" vertical="center"/>
    </xf>
    <xf numFmtId="0" fontId="36" fillId="0" borderId="1" xfId="866" applyFont="1" applyFill="1" applyBorder="1" applyAlignment="1">
      <alignment horizontal="center" vertical="center"/>
    </xf>
    <xf numFmtId="0" fontId="36" fillId="0" borderId="2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center" vertical="center"/>
    </xf>
    <xf numFmtId="0" fontId="35" fillId="0" borderId="20" xfId="0" applyFont="1" applyFill="1" applyBorder="1" applyAlignment="1">
      <alignment vertical="center" wrapText="1"/>
    </xf>
    <xf numFmtId="0" fontId="35" fillId="0" borderId="18" xfId="0" applyFont="1" applyFill="1" applyBorder="1" applyAlignment="1">
      <alignment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center" vertical="center"/>
    </xf>
    <xf numFmtId="0" fontId="36" fillId="0" borderId="1" xfId="12" applyFont="1" applyFill="1" applyBorder="1" applyAlignment="1">
      <alignment horizontal="left" vertical="center" wrapText="1"/>
    </xf>
    <xf numFmtId="0" fontId="36" fillId="0" borderId="1" xfId="12" applyFont="1" applyFill="1" applyBorder="1" applyAlignment="1">
      <alignment horizontal="center" vertical="center" wrapText="1"/>
    </xf>
    <xf numFmtId="0" fontId="36" fillId="0" borderId="1" xfId="311" applyFont="1" applyFill="1" applyBorder="1" applyAlignment="1">
      <alignment horizontal="center" vertical="center"/>
    </xf>
    <xf numFmtId="0" fontId="36" fillId="0" borderId="1" xfId="307" applyFont="1" applyFill="1" applyBorder="1" applyAlignment="1">
      <alignment horizontal="center" vertical="center" wrapText="1"/>
    </xf>
    <xf numFmtId="0" fontId="36" fillId="4" borderId="1" xfId="12" applyFont="1" applyFill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right" vertical="center" wrapText="1"/>
    </xf>
    <xf numFmtId="164" fontId="36" fillId="0" borderId="5" xfId="28" applyFont="1" applyFill="1" applyBorder="1" applyAlignment="1">
      <alignment vertical="center"/>
    </xf>
    <xf numFmtId="4" fontId="36" fillId="0" borderId="1" xfId="31" applyNumberFormat="1" applyFont="1" applyFill="1" applyBorder="1" applyAlignment="1">
      <alignment horizontal="right" vertical="center"/>
    </xf>
    <xf numFmtId="4" fontId="35" fillId="0" borderId="18" xfId="0" applyNumberFormat="1" applyFont="1" applyFill="1" applyBorder="1" applyAlignment="1">
      <alignment vertical="center" wrapText="1"/>
    </xf>
    <xf numFmtId="4" fontId="36" fillId="0" borderId="0" xfId="0" applyNumberFormat="1" applyFont="1" applyBorder="1" applyAlignment="1">
      <alignment vertical="center" wrapText="1"/>
    </xf>
    <xf numFmtId="179" fontId="36" fillId="0" borderId="1" xfId="28" applyNumberFormat="1" applyFont="1" applyFill="1" applyBorder="1" applyAlignment="1">
      <alignment vertical="center"/>
    </xf>
    <xf numFmtId="4" fontId="36" fillId="0" borderId="0" xfId="305" applyNumberFormat="1" applyFont="1" applyFill="1" applyBorder="1" applyAlignment="1">
      <alignment horizontal="right" vertical="center"/>
    </xf>
    <xf numFmtId="0" fontId="36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4" fontId="36" fillId="0" borderId="1" xfId="305" applyNumberFormat="1" applyFont="1" applyFill="1" applyBorder="1" applyAlignment="1">
      <alignment horizontal="right" vertical="center"/>
    </xf>
    <xf numFmtId="179" fontId="35" fillId="0" borderId="1" xfId="0" applyNumberFormat="1" applyFont="1" applyFill="1" applyBorder="1" applyAlignment="1">
      <alignment horizontal="right" vertical="center" wrapText="1"/>
    </xf>
    <xf numFmtId="179" fontId="35" fillId="0" borderId="1" xfId="0" applyNumberFormat="1" applyFont="1" applyFill="1" applyBorder="1" applyAlignment="1">
      <alignment vertical="center" wrapText="1"/>
    </xf>
    <xf numFmtId="179" fontId="36" fillId="0" borderId="0" xfId="305" applyNumberFormat="1" applyFont="1" applyBorder="1" applyAlignment="1">
      <alignment horizontal="right" vertical="center"/>
    </xf>
    <xf numFmtId="179" fontId="36" fillId="0" borderId="0" xfId="305" applyNumberFormat="1" applyFont="1" applyBorder="1" applyAlignment="1">
      <alignment vertical="center" wrapText="1"/>
    </xf>
    <xf numFmtId="179" fontId="35" fillId="0" borderId="0" xfId="305" applyNumberFormat="1" applyFont="1" applyBorder="1" applyAlignment="1">
      <alignment horizontal="right" vertical="center"/>
    </xf>
    <xf numFmtId="0" fontId="36" fillId="0" borderId="0" xfId="0" applyFont="1"/>
    <xf numFmtId="0" fontId="35" fillId="0" borderId="0" xfId="0" applyFont="1" applyBorder="1" applyAlignment="1">
      <alignment vertical="center"/>
    </xf>
    <xf numFmtId="164" fontId="35" fillId="0" borderId="0" xfId="25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36" fillId="0" borderId="0" xfId="12" applyFont="1"/>
    <xf numFmtId="164" fontId="36" fillId="0" borderId="0" xfId="25" applyFont="1"/>
    <xf numFmtId="10" fontId="36" fillId="0" borderId="10" xfId="16" applyNumberFormat="1" applyFont="1" applyBorder="1"/>
    <xf numFmtId="10" fontId="36" fillId="5" borderId="10" xfId="12" applyNumberFormat="1" applyFont="1" applyFill="1" applyBorder="1"/>
    <xf numFmtId="10" fontId="36" fillId="5" borderId="21" xfId="12" applyNumberFormat="1" applyFont="1" applyFill="1" applyBorder="1"/>
    <xf numFmtId="0" fontId="35" fillId="3" borderId="6" xfId="12" applyFont="1" applyFill="1" applyBorder="1" applyAlignment="1">
      <alignment horizontal="center"/>
    </xf>
    <xf numFmtId="0" fontId="35" fillId="3" borderId="7" xfId="12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/>
    <xf numFmtId="0" fontId="8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10" fontId="19" fillId="0" borderId="1" xfId="0" applyNumberFormat="1" applyFont="1" applyFill="1" applyBorder="1" applyAlignment="1">
      <alignment horizontal="right" vertical="top" shrinkToFit="1"/>
    </xf>
    <xf numFmtId="0" fontId="8" fillId="3" borderId="1" xfId="0" applyFont="1" applyFill="1" applyBorder="1" applyAlignment="1">
      <alignment horizontal="left" vertical="top" wrapText="1" indent="11"/>
    </xf>
    <xf numFmtId="10" fontId="39" fillId="3" borderId="1" xfId="0" applyNumberFormat="1" applyFont="1" applyFill="1" applyBorder="1" applyAlignment="1">
      <alignment horizontal="right" vertical="top" shrinkToFit="1"/>
    </xf>
    <xf numFmtId="0" fontId="38" fillId="3" borderId="1" xfId="0" applyFont="1" applyFill="1" applyBorder="1" applyAlignment="1">
      <alignment horizontal="center" vertical="top" wrapText="1"/>
    </xf>
    <xf numFmtId="10" fontId="0" fillId="0" borderId="1" xfId="1698" applyNumberFormat="1" applyFont="1" applyBorder="1"/>
    <xf numFmtId="0" fontId="8" fillId="3" borderId="1" xfId="0" applyFont="1" applyFill="1" applyBorder="1" applyAlignment="1">
      <alignment horizontal="left" vertical="top" wrapText="1" indent="3"/>
    </xf>
    <xf numFmtId="0" fontId="8" fillId="3" borderId="1" xfId="0" applyFont="1" applyFill="1" applyBorder="1" applyAlignment="1">
      <alignment horizontal="left" vertical="top" wrapText="1" inden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10" fontId="19" fillId="0" borderId="1" xfId="0" applyNumberFormat="1" applyFont="1" applyFill="1" applyBorder="1" applyAlignment="1">
      <alignment horizontal="right" vertical="center" shrinkToFit="1"/>
    </xf>
    <xf numFmtId="0" fontId="8" fillId="3" borderId="1" xfId="0" applyFont="1" applyFill="1" applyBorder="1" applyAlignment="1">
      <alignment horizontal="left" vertical="top" wrapText="1"/>
    </xf>
    <xf numFmtId="0" fontId="40" fillId="3" borderId="1" xfId="0" applyFont="1" applyFill="1" applyBorder="1" applyAlignment="1">
      <alignment horizontal="left" vertical="top" wrapText="1" indent="10"/>
    </xf>
    <xf numFmtId="10" fontId="41" fillId="3" borderId="1" xfId="0" applyNumberFormat="1" applyFont="1" applyFill="1" applyBorder="1" applyAlignment="1">
      <alignment horizontal="right" vertical="top" shrinkToFit="1"/>
    </xf>
    <xf numFmtId="0" fontId="43" fillId="0" borderId="25" xfId="0" applyFont="1" applyBorder="1" applyAlignment="1" applyProtection="1"/>
    <xf numFmtId="4" fontId="44" fillId="9" borderId="26" xfId="1699" applyNumberFormat="1" applyFont="1" applyFill="1" applyBorder="1" applyAlignment="1">
      <alignment horizontal="center" vertical="distributed" wrapText="1"/>
    </xf>
    <xf numFmtId="180" fontId="8" fillId="0" borderId="29" xfId="1700" applyNumberFormat="1" applyFont="1" applyFill="1" applyBorder="1" applyAlignment="1">
      <alignment horizontal="center" vertical="distributed"/>
    </xf>
    <xf numFmtId="0" fontId="8" fillId="0" borderId="30" xfId="1700" applyFont="1" applyFill="1" applyBorder="1" applyAlignment="1">
      <alignment vertical="distributed" wrapText="1"/>
    </xf>
    <xf numFmtId="181" fontId="8" fillId="0" borderId="31" xfId="1701" applyFont="1" applyFill="1" applyBorder="1" applyAlignment="1" applyProtection="1">
      <alignment horizontal="center" vertical="distributed"/>
    </xf>
    <xf numFmtId="180" fontId="46" fillId="0" borderId="32" xfId="1700" applyNumberFormat="1" applyFont="1" applyFill="1" applyBorder="1" applyAlignment="1">
      <alignment horizontal="center" vertical="distributed"/>
    </xf>
    <xf numFmtId="0" fontId="47" fillId="0" borderId="33" xfId="1700" applyFont="1" applyFill="1" applyBorder="1" applyAlignment="1">
      <alignment vertical="distributed" wrapText="1"/>
    </xf>
    <xf numFmtId="181" fontId="8" fillId="0" borderId="34" xfId="1701" applyFont="1" applyFill="1" applyBorder="1" applyAlignment="1" applyProtection="1">
      <alignment horizontal="center" vertical="distributed"/>
    </xf>
    <xf numFmtId="180" fontId="6" fillId="0" borderId="32" xfId="1700" applyNumberFormat="1" applyFont="1" applyFill="1" applyBorder="1" applyAlignment="1">
      <alignment horizontal="center" vertical="distributed"/>
    </xf>
    <xf numFmtId="0" fontId="46" fillId="0" borderId="33" xfId="1700" applyFont="1" applyFill="1" applyBorder="1" applyAlignment="1">
      <alignment vertical="distributed" wrapText="1"/>
    </xf>
    <xf numFmtId="10" fontId="46" fillId="0" borderId="34" xfId="1700" applyNumberFormat="1" applyFont="1" applyFill="1" applyBorder="1" applyAlignment="1">
      <alignment horizontal="center" vertical="distributed"/>
    </xf>
    <xf numFmtId="0" fontId="6" fillId="0" borderId="34" xfId="1701" applyNumberFormat="1" applyFont="1" applyFill="1" applyBorder="1" applyAlignment="1" applyProtection="1">
      <alignment horizontal="center" vertical="distributed"/>
    </xf>
    <xf numFmtId="0" fontId="47" fillId="0" borderId="32" xfId="1700" applyNumberFormat="1" applyFont="1" applyFill="1" applyBorder="1" applyAlignment="1">
      <alignment horizontal="center" vertical="distributed"/>
    </xf>
    <xf numFmtId="0" fontId="47" fillId="0" borderId="33" xfId="1700" applyFont="1" applyBorder="1" applyAlignment="1">
      <alignment vertical="distributed"/>
    </xf>
    <xf numFmtId="10" fontId="47" fillId="0" borderId="34" xfId="1701" applyNumberFormat="1" applyFont="1" applyFill="1" applyBorder="1" applyAlignment="1" applyProtection="1">
      <alignment horizontal="center" vertical="distributed"/>
    </xf>
    <xf numFmtId="182" fontId="47" fillId="0" borderId="33" xfId="1700" applyNumberFormat="1" applyFont="1" applyFill="1" applyBorder="1" applyAlignment="1">
      <alignment vertical="distributed" wrapText="1"/>
    </xf>
    <xf numFmtId="10" fontId="46" fillId="0" borderId="34" xfId="1701" applyNumberFormat="1" applyFont="1" applyFill="1" applyBorder="1" applyAlignment="1" applyProtection="1">
      <alignment horizontal="center" vertical="distributed"/>
    </xf>
    <xf numFmtId="10" fontId="47" fillId="0" borderId="34" xfId="1700" applyNumberFormat="1" applyFont="1" applyFill="1" applyBorder="1" applyAlignment="1">
      <alignment horizontal="center" vertical="distributed"/>
    </xf>
    <xf numFmtId="0" fontId="47" fillId="0" borderId="33" xfId="1700" applyFont="1" applyFill="1" applyBorder="1" applyAlignment="1">
      <alignment horizontal="justify" vertical="distributed" wrapText="1"/>
    </xf>
    <xf numFmtId="10" fontId="48" fillId="0" borderId="34" xfId="1700" applyNumberFormat="1" applyFont="1" applyFill="1" applyBorder="1" applyAlignment="1">
      <alignment horizontal="center" vertical="distributed"/>
    </xf>
    <xf numFmtId="180" fontId="6" fillId="0" borderId="35" xfId="1700" applyNumberFormat="1" applyFont="1" applyFill="1" applyBorder="1" applyAlignment="1">
      <alignment horizontal="center" vertical="distributed"/>
    </xf>
    <xf numFmtId="0" fontId="6" fillId="0" borderId="36" xfId="1700" applyFont="1" applyFill="1" applyBorder="1" applyAlignment="1">
      <alignment vertical="distributed" wrapText="1"/>
    </xf>
    <xf numFmtId="0" fontId="6" fillId="0" borderId="37" xfId="1700" applyNumberFormat="1" applyFont="1" applyFill="1" applyBorder="1" applyAlignment="1">
      <alignment horizontal="center" vertical="distributed"/>
    </xf>
    <xf numFmtId="0" fontId="6" fillId="0" borderId="0" xfId="1699" applyFont="1" applyFill="1"/>
    <xf numFmtId="0" fontId="6" fillId="0" borderId="0" xfId="1699" applyFont="1" applyFill="1" applyAlignment="1">
      <alignment wrapText="1"/>
    </xf>
    <xf numFmtId="0" fontId="6" fillId="0" borderId="0" xfId="1699" applyFont="1" applyFill="1" applyAlignment="1">
      <alignment horizontal="center"/>
    </xf>
    <xf numFmtId="44" fontId="36" fillId="0" borderId="0" xfId="1697" applyFont="1" applyAlignment="1">
      <alignment horizontal="right" vertical="center"/>
    </xf>
    <xf numFmtId="0" fontId="36" fillId="0" borderId="18" xfId="0" applyFont="1" applyBorder="1" applyAlignment="1">
      <alignment horizontal="center" vertical="center"/>
    </xf>
    <xf numFmtId="0" fontId="36" fillId="0" borderId="18" xfId="12" applyFont="1" applyFill="1" applyBorder="1" applyAlignment="1">
      <alignment horizontal="left" vertical="center"/>
    </xf>
    <xf numFmtId="0" fontId="36" fillId="0" borderId="18" xfId="12" applyFont="1" applyFill="1" applyBorder="1" applyAlignment="1">
      <alignment horizontal="left" vertical="center" wrapText="1"/>
    </xf>
    <xf numFmtId="0" fontId="36" fillId="0" borderId="18" xfId="0" applyFont="1" applyFill="1" applyBorder="1" applyAlignment="1">
      <alignment vertical="center" wrapText="1"/>
    </xf>
    <xf numFmtId="4" fontId="36" fillId="0" borderId="1" xfId="0" applyNumberFormat="1" applyFont="1" applyFill="1" applyBorder="1" applyAlignment="1">
      <alignment vertical="center" wrapText="1"/>
    </xf>
    <xf numFmtId="0" fontId="36" fillId="4" borderId="1" xfId="0" applyFont="1" applyFill="1" applyBorder="1" applyAlignment="1">
      <alignment horizontal="left" vertical="center" wrapText="1"/>
    </xf>
    <xf numFmtId="0" fontId="36" fillId="4" borderId="1" xfId="0" applyFont="1" applyFill="1" applyBorder="1" applyAlignment="1">
      <alignment horizontal="center" vertical="center"/>
    </xf>
    <xf numFmtId="4" fontId="36" fillId="4" borderId="1" xfId="31" applyNumberFormat="1" applyFont="1" applyFill="1" applyBorder="1" applyAlignment="1">
      <alignment horizontal="right" vertical="center"/>
    </xf>
    <xf numFmtId="179" fontId="36" fillId="4" borderId="1" xfId="28" applyNumberFormat="1" applyFont="1" applyFill="1" applyBorder="1" applyAlignment="1">
      <alignment vertical="center"/>
    </xf>
    <xf numFmtId="0" fontId="36" fillId="4" borderId="1" xfId="12" applyFont="1" applyFill="1" applyBorder="1" applyAlignment="1">
      <alignment vertical="center" wrapText="1"/>
    </xf>
    <xf numFmtId="0" fontId="8" fillId="0" borderId="0" xfId="0" applyFont="1"/>
    <xf numFmtId="0" fontId="6" fillId="0" borderId="1" xfId="0" applyFont="1" applyBorder="1"/>
    <xf numFmtId="0" fontId="8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6" fillId="0" borderId="1" xfId="0" applyFont="1" applyBorder="1" applyAlignment="1">
      <alignment wrapText="1"/>
    </xf>
    <xf numFmtId="0" fontId="36" fillId="0" borderId="0" xfId="0" applyFont="1" applyAlignment="1">
      <alignment vertical="center"/>
    </xf>
    <xf numFmtId="0" fontId="36" fillId="0" borderId="0" xfId="0" applyFont="1" applyFill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164" fontId="36" fillId="0" borderId="0" xfId="31" applyFont="1" applyAlignment="1">
      <alignment horizontal="right" vertical="center"/>
    </xf>
    <xf numFmtId="2" fontId="36" fillId="0" borderId="0" xfId="0" applyNumberFormat="1" applyFont="1" applyAlignment="1">
      <alignment vertical="center"/>
    </xf>
    <xf numFmtId="2" fontId="36" fillId="0" borderId="0" xfId="31" applyNumberFormat="1" applyFont="1" applyAlignment="1">
      <alignment horizontal="right" vertical="center"/>
    </xf>
    <xf numFmtId="4" fontId="36" fillId="0" borderId="1" xfId="3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0" fillId="4" borderId="0" xfId="0" applyFill="1"/>
    <xf numFmtId="0" fontId="6" fillId="0" borderId="1" xfId="12" applyFont="1" applyFill="1" applyBorder="1" applyAlignment="1">
      <alignment horizontal="left" vertical="center" wrapText="1"/>
    </xf>
    <xf numFmtId="0" fontId="6" fillId="4" borderId="1" xfId="12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5" fillId="0" borderId="0" xfId="307" applyFont="1" applyFill="1" applyBorder="1" applyAlignment="1">
      <alignment horizontal="center"/>
    </xf>
    <xf numFmtId="0" fontId="35" fillId="0" borderId="0" xfId="307" applyFont="1" applyFill="1" applyBorder="1" applyAlignment="1">
      <alignment horizontal="left" vertical="center"/>
    </xf>
    <xf numFmtId="0" fontId="35" fillId="0" borderId="0" xfId="307" applyFont="1" applyFill="1" applyBorder="1" applyAlignment="1">
      <alignment horizontal="center" vertical="center"/>
    </xf>
    <xf numFmtId="164" fontId="35" fillId="0" borderId="0" xfId="651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8" fillId="0" borderId="1" xfId="12" applyFont="1" applyFill="1" applyBorder="1" applyAlignment="1">
      <alignment horizontal="center" vertical="center"/>
    </xf>
    <xf numFmtId="0" fontId="6" fillId="0" borderId="39" xfId="0" applyFont="1" applyBorder="1" applyAlignment="1">
      <alignment horizontal="left" vertical="center" wrapText="1"/>
    </xf>
    <xf numFmtId="0" fontId="8" fillId="0" borderId="1" xfId="307" applyFont="1" applyFill="1" applyBorder="1" applyAlignment="1">
      <alignment horizontal="center" vertical="center"/>
    </xf>
    <xf numFmtId="4" fontId="6" fillId="0" borderId="1" xfId="651" applyNumberFormat="1" applyFont="1" applyFill="1" applyBorder="1" applyAlignment="1">
      <alignment horizontal="center" vertical="center"/>
    </xf>
    <xf numFmtId="4" fontId="6" fillId="4" borderId="1" xfId="651" applyNumberFormat="1" applyFont="1" applyFill="1" applyBorder="1" applyAlignment="1">
      <alignment horizontal="center" vertical="center"/>
    </xf>
    <xf numFmtId="0" fontId="8" fillId="0" borderId="1" xfId="12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307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18" xfId="307" applyFont="1" applyFill="1" applyBorder="1" applyAlignment="1">
      <alignment horizontal="center" vertical="center" wrapText="1"/>
    </xf>
    <xf numFmtId="0" fontId="6" fillId="4" borderId="18" xfId="12" applyFont="1" applyFill="1" applyBorder="1" applyAlignment="1">
      <alignment vertical="center"/>
    </xf>
    <xf numFmtId="0" fontId="8" fillId="0" borderId="1" xfId="12" applyFont="1" applyFill="1" applyBorder="1" applyAlignment="1">
      <alignment horizontal="center" vertical="center" wrapText="1"/>
    </xf>
    <xf numFmtId="0" fontId="6" fillId="0" borderId="1" xfId="311" applyFont="1" applyFill="1" applyBorder="1" applyAlignment="1">
      <alignment horizontal="center" vertical="center"/>
    </xf>
    <xf numFmtId="0" fontId="6" fillId="0" borderId="1" xfId="307" applyFont="1" applyFill="1" applyBorder="1" applyAlignment="1">
      <alignment horizontal="left" vertical="center" wrapText="1"/>
    </xf>
    <xf numFmtId="0" fontId="6" fillId="0" borderId="1" xfId="307" applyFont="1" applyFill="1" applyBorder="1" applyAlignment="1">
      <alignment horizontal="center" vertical="center" wrapText="1"/>
    </xf>
    <xf numFmtId="0" fontId="6" fillId="4" borderId="1" xfId="307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866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307" applyFont="1" applyFill="1" applyBorder="1" applyAlignment="1">
      <alignment horizontal="left" vertical="center"/>
    </xf>
    <xf numFmtId="0" fontId="8" fillId="4" borderId="1" xfId="12" applyFont="1" applyFill="1" applyBorder="1" applyAlignment="1">
      <alignment horizontal="center" vertical="center"/>
    </xf>
    <xf numFmtId="0" fontId="8" fillId="4" borderId="18" xfId="12" applyFont="1" applyFill="1" applyBorder="1" applyAlignment="1">
      <alignment horizontal="center"/>
    </xf>
    <xf numFmtId="0" fontId="8" fillId="4" borderId="1" xfId="12" applyFont="1" applyFill="1" applyBorder="1" applyAlignment="1">
      <alignment horizontal="center"/>
    </xf>
    <xf numFmtId="0" fontId="8" fillId="4" borderId="18" xfId="12" applyFont="1" applyFill="1" applyBorder="1" applyAlignment="1">
      <alignment vertical="center"/>
    </xf>
    <xf numFmtId="9" fontId="6" fillId="4" borderId="1" xfId="1698" applyFont="1" applyFill="1" applyBorder="1" applyAlignment="1">
      <alignment horizontal="center" vertical="center"/>
    </xf>
    <xf numFmtId="179" fontId="36" fillId="0" borderId="1" xfId="31" applyNumberFormat="1" applyFont="1" applyBorder="1" applyAlignment="1">
      <alignment horizontal="right" vertical="center"/>
    </xf>
    <xf numFmtId="4" fontId="8" fillId="0" borderId="1" xfId="31" applyNumberFormat="1" applyFont="1" applyFill="1" applyBorder="1" applyAlignment="1">
      <alignment horizontal="center" vertical="center"/>
    </xf>
    <xf numFmtId="0" fontId="35" fillId="0" borderId="0" xfId="0" applyFont="1"/>
    <xf numFmtId="4" fontId="8" fillId="4" borderId="1" xfId="31" applyNumberFormat="1" applyFont="1" applyFill="1" applyBorder="1" applyAlignment="1">
      <alignment horizontal="center" vertical="center"/>
    </xf>
    <xf numFmtId="179" fontId="8" fillId="4" borderId="1" xfId="31" applyNumberFormat="1" applyFont="1" applyFill="1" applyBorder="1" applyAlignment="1">
      <alignment horizontal="center" vertical="center"/>
    </xf>
    <xf numFmtId="164" fontId="6" fillId="4" borderId="1" xfId="24" applyFont="1" applyFill="1" applyBorder="1" applyAlignment="1">
      <alignment horizontal="center" vertical="center"/>
    </xf>
    <xf numFmtId="4" fontId="6" fillId="0" borderId="1" xfId="31" applyNumberFormat="1" applyFont="1" applyFill="1" applyBorder="1" applyAlignment="1">
      <alignment horizontal="center" vertical="center"/>
    </xf>
    <xf numFmtId="164" fontId="6" fillId="0" borderId="1" xfId="24" applyFont="1" applyFill="1" applyBorder="1" applyAlignment="1">
      <alignment horizontal="center" vertical="center"/>
    </xf>
    <xf numFmtId="4" fontId="6" fillId="0" borderId="1" xfId="305" applyNumberFormat="1" applyFont="1" applyFill="1" applyBorder="1" applyAlignment="1">
      <alignment horizontal="center" vertical="center"/>
    </xf>
    <xf numFmtId="164" fontId="6" fillId="0" borderId="1" xfId="24" applyFont="1" applyBorder="1" applyAlignment="1">
      <alignment horizontal="center" vertical="center"/>
    </xf>
    <xf numFmtId="164" fontId="8" fillId="0" borderId="1" xfId="24" applyFont="1" applyBorder="1" applyAlignment="1">
      <alignment horizontal="center" vertical="center"/>
    </xf>
    <xf numFmtId="164" fontId="0" fillId="0" borderId="0" xfId="24" applyFont="1" applyAlignment="1">
      <alignment horizontal="center" vertical="center"/>
    </xf>
    <xf numFmtId="164" fontId="6" fillId="0" borderId="4" xfId="24" applyFont="1" applyBorder="1" applyAlignment="1">
      <alignment horizontal="center" vertical="center"/>
    </xf>
    <xf numFmtId="164" fontId="6" fillId="0" borderId="0" xfId="24" applyFont="1" applyBorder="1" applyAlignment="1">
      <alignment horizontal="center" vertical="center"/>
    </xf>
    <xf numFmtId="164" fontId="6" fillId="0" borderId="5" xfId="24" applyFont="1" applyBorder="1" applyAlignment="1">
      <alignment horizontal="center" vertical="center"/>
    </xf>
    <xf numFmtId="164" fontId="6" fillId="0" borderId="0" xfId="24" applyFont="1" applyAlignment="1">
      <alignment horizontal="center" vertical="center"/>
    </xf>
    <xf numFmtId="164" fontId="6" fillId="3" borderId="38" xfId="24" applyFont="1" applyFill="1" applyBorder="1" applyAlignment="1">
      <alignment horizontal="center" vertical="center"/>
    </xf>
    <xf numFmtId="164" fontId="8" fillId="4" borderId="1" xfId="24" applyFont="1" applyFill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1" fillId="0" borderId="1" xfId="311" applyFont="1" applyFill="1" applyBorder="1" applyAlignment="1">
      <alignment horizontal="center" vertical="center"/>
    </xf>
    <xf numFmtId="0" fontId="51" fillId="0" borderId="1" xfId="12" applyFont="1" applyFill="1" applyBorder="1" applyAlignment="1">
      <alignment horizontal="center" vertical="center"/>
    </xf>
    <xf numFmtId="0" fontId="51" fillId="0" borderId="1" xfId="12" applyFont="1" applyFill="1" applyBorder="1" applyAlignment="1">
      <alignment horizontal="center" vertical="center" wrapText="1"/>
    </xf>
    <xf numFmtId="4" fontId="51" fillId="0" borderId="1" xfId="31" applyNumberFormat="1" applyFont="1" applyFill="1" applyBorder="1" applyAlignment="1">
      <alignment horizontal="right" vertical="center"/>
    </xf>
    <xf numFmtId="9" fontId="8" fillId="4" borderId="1" xfId="1698" applyFont="1" applyFill="1" applyBorder="1" applyAlignment="1">
      <alignment horizontal="center" vertical="center"/>
    </xf>
    <xf numFmtId="0" fontId="6" fillId="4" borderId="1" xfId="12" applyFont="1" applyFill="1" applyBorder="1" applyAlignment="1">
      <alignment horizontal="center" vertical="center"/>
    </xf>
    <xf numFmtId="0" fontId="6" fillId="4" borderId="18" xfId="12" applyFont="1" applyFill="1" applyBorder="1" applyAlignment="1">
      <alignment horizontal="center"/>
    </xf>
    <xf numFmtId="0" fontId="6" fillId="4" borderId="1" xfId="12" applyFont="1" applyFill="1" applyBorder="1" applyAlignment="1">
      <alignment horizontal="center"/>
    </xf>
    <xf numFmtId="4" fontId="6" fillId="4" borderId="1" xfId="31" applyNumberFormat="1" applyFont="1" applyFill="1" applyBorder="1" applyAlignment="1">
      <alignment horizontal="center" vertical="center"/>
    </xf>
    <xf numFmtId="0" fontId="51" fillId="0" borderId="0" xfId="0" applyFont="1" applyFill="1" applyAlignment="1">
      <alignment vertical="center"/>
    </xf>
    <xf numFmtId="179" fontId="51" fillId="4" borderId="1" xfId="28" applyNumberFormat="1" applyFont="1" applyFill="1" applyBorder="1" applyAlignment="1">
      <alignment vertical="center"/>
    </xf>
    <xf numFmtId="179" fontId="51" fillId="0" borderId="1" xfId="28" applyNumberFormat="1" applyFont="1" applyFill="1" applyBorder="1" applyAlignment="1">
      <alignment vertical="center"/>
    </xf>
    <xf numFmtId="0" fontId="35" fillId="0" borderId="18" xfId="0" applyFont="1" applyFill="1" applyBorder="1" applyAlignment="1">
      <alignment horizontal="center" vertical="center" wrapText="1"/>
    </xf>
    <xf numFmtId="164" fontId="36" fillId="0" borderId="1" xfId="24" applyFont="1" applyBorder="1" applyAlignment="1">
      <alignment horizontal="center" vertical="center"/>
    </xf>
    <xf numFmtId="179" fontId="36" fillId="4" borderId="1" xfId="28" applyNumberFormat="1" applyFont="1" applyFill="1" applyBorder="1" applyAlignment="1">
      <alignment horizontal="center" vertical="center"/>
    </xf>
    <xf numFmtId="179" fontId="6" fillId="4" borderId="1" xfId="31" applyNumberFormat="1" applyFont="1" applyFill="1" applyBorder="1" applyAlignment="1">
      <alignment horizontal="center" vertical="center"/>
    </xf>
    <xf numFmtId="0" fontId="35" fillId="4" borderId="1" xfId="12" applyFont="1" applyFill="1" applyBorder="1" applyAlignment="1">
      <alignment horizontal="left" vertical="center" wrapText="1"/>
    </xf>
    <xf numFmtId="0" fontId="36" fillId="4" borderId="3" xfId="0" applyFont="1" applyFill="1" applyBorder="1" applyAlignment="1">
      <alignment horizontal="left" vertical="center" wrapText="1"/>
    </xf>
    <xf numFmtId="0" fontId="36" fillId="4" borderId="1" xfId="307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6" fillId="4" borderId="1" xfId="12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left" vertical="center"/>
    </xf>
    <xf numFmtId="0" fontId="35" fillId="0" borderId="8" xfId="307" applyFont="1" applyBorder="1" applyAlignment="1">
      <alignment vertical="center"/>
    </xf>
    <xf numFmtId="0" fontId="36" fillId="0" borderId="1" xfId="307" applyFont="1" applyBorder="1" applyAlignment="1">
      <alignment horizontal="center"/>
    </xf>
    <xf numFmtId="179" fontId="36" fillId="0" borderId="1" xfId="307" applyNumberFormat="1" applyFont="1" applyBorder="1" applyAlignment="1">
      <alignment horizontal="center"/>
    </xf>
    <xf numFmtId="0" fontId="36" fillId="0" borderId="1" xfId="307" applyFont="1" applyBorder="1"/>
    <xf numFmtId="0" fontId="6" fillId="0" borderId="0" xfId="307"/>
    <xf numFmtId="0" fontId="35" fillId="4" borderId="8" xfId="307" applyFont="1" applyFill="1" applyBorder="1" applyAlignment="1">
      <alignment horizontal="center" vertical="center"/>
    </xf>
    <xf numFmtId="0" fontId="35" fillId="4" borderId="1" xfId="307" applyFont="1" applyFill="1" applyBorder="1" applyAlignment="1">
      <alignment vertical="center"/>
    </xf>
    <xf numFmtId="179" fontId="36" fillId="4" borderId="1" xfId="437" applyNumberFormat="1" applyFont="1" applyFill="1" applyBorder="1" applyAlignment="1">
      <alignment horizontal="center"/>
    </xf>
    <xf numFmtId="10" fontId="36" fillId="4" borderId="1" xfId="427" applyNumberFormat="1" applyFont="1" applyFill="1" applyBorder="1" applyAlignment="1">
      <alignment horizontal="center"/>
    </xf>
    <xf numFmtId="10" fontId="36" fillId="4" borderId="1" xfId="427" applyNumberFormat="1" applyFont="1" applyFill="1" applyBorder="1"/>
    <xf numFmtId="0" fontId="36" fillId="4" borderId="1" xfId="307" applyFont="1" applyFill="1" applyBorder="1"/>
    <xf numFmtId="0" fontId="6" fillId="4" borderId="0" xfId="307" applyFill="1"/>
    <xf numFmtId="164" fontId="36" fillId="4" borderId="1" xfId="307" applyNumberFormat="1" applyFont="1" applyFill="1" applyBorder="1"/>
    <xf numFmtId="9" fontId="36" fillId="4" borderId="1" xfId="427" applyFont="1" applyFill="1" applyBorder="1"/>
    <xf numFmtId="43" fontId="36" fillId="4" borderId="1" xfId="307" applyNumberFormat="1" applyFont="1" applyFill="1" applyBorder="1"/>
    <xf numFmtId="0" fontId="35" fillId="0" borderId="8" xfId="307" applyFont="1" applyBorder="1" applyAlignment="1">
      <alignment horizontal="center" vertical="center"/>
    </xf>
    <xf numFmtId="0" fontId="36" fillId="0" borderId="1" xfId="307" applyFont="1" applyFill="1" applyBorder="1"/>
    <xf numFmtId="179" fontId="36" fillId="0" borderId="1" xfId="437" applyNumberFormat="1" applyFont="1" applyBorder="1" applyAlignment="1">
      <alignment horizontal="center"/>
    </xf>
    <xf numFmtId="10" fontId="36" fillId="0" borderId="1" xfId="427" applyNumberFormat="1" applyFont="1" applyBorder="1" applyAlignment="1">
      <alignment horizontal="center"/>
    </xf>
    <xf numFmtId="164" fontId="36" fillId="0" borderId="1" xfId="307" applyNumberFormat="1" applyFont="1" applyBorder="1"/>
    <xf numFmtId="164" fontId="35" fillId="3" borderId="11" xfId="437" applyFont="1" applyFill="1" applyBorder="1"/>
    <xf numFmtId="0" fontId="36" fillId="3" borderId="9" xfId="307" applyFont="1" applyFill="1" applyBorder="1"/>
    <xf numFmtId="164" fontId="36" fillId="3" borderId="9" xfId="307" applyNumberFormat="1" applyFont="1" applyFill="1" applyBorder="1"/>
    <xf numFmtId="0" fontId="35" fillId="0" borderId="0" xfId="307" applyFont="1" applyAlignment="1">
      <alignment vertical="center"/>
    </xf>
    <xf numFmtId="0" fontId="36" fillId="0" borderId="0" xfId="307" applyFont="1"/>
    <xf numFmtId="164" fontId="36" fillId="0" borderId="0" xfId="437" applyFont="1"/>
    <xf numFmtId="10" fontId="36" fillId="0" borderId="10" xfId="427" applyNumberFormat="1" applyFont="1" applyBorder="1"/>
    <xf numFmtId="10" fontId="36" fillId="5" borderId="10" xfId="307" applyNumberFormat="1" applyFont="1" applyFill="1" applyBorder="1"/>
    <xf numFmtId="10" fontId="36" fillId="5" borderId="21" xfId="307" applyNumberFormat="1" applyFont="1" applyFill="1" applyBorder="1"/>
    <xf numFmtId="0" fontId="35" fillId="0" borderId="4" xfId="12" applyFont="1" applyFill="1" applyBorder="1" applyAlignment="1">
      <alignment vertical="center" wrapText="1"/>
    </xf>
    <xf numFmtId="0" fontId="35" fillId="0" borderId="16" xfId="12" applyFont="1" applyFill="1" applyBorder="1" applyAlignment="1">
      <alignment vertical="center" wrapText="1"/>
    </xf>
    <xf numFmtId="179" fontId="36" fillId="0" borderId="1" xfId="28" applyNumberFormat="1" applyFont="1" applyFill="1" applyBorder="1" applyAlignment="1">
      <alignment horizontal="right" vertical="center"/>
    </xf>
    <xf numFmtId="0" fontId="36" fillId="0" borderId="1" xfId="12" applyFont="1" applyFill="1" applyBorder="1" applyAlignment="1">
      <alignment horizontal="left" vertical="top" wrapText="1"/>
    </xf>
    <xf numFmtId="0" fontId="51" fillId="4" borderId="1" xfId="12" applyFont="1" applyFill="1" applyBorder="1" applyAlignment="1">
      <alignment horizontal="left" vertical="top" wrapText="1"/>
    </xf>
    <xf numFmtId="164" fontId="52" fillId="0" borderId="10" xfId="28" applyFont="1" applyFill="1" applyBorder="1" applyAlignment="1">
      <alignment vertical="center"/>
    </xf>
    <xf numFmtId="164" fontId="52" fillId="0" borderId="22" xfId="28" applyFont="1" applyFill="1" applyBorder="1" applyAlignment="1">
      <alignment vertical="center"/>
    </xf>
    <xf numFmtId="49" fontId="35" fillId="11" borderId="23" xfId="12" applyNumberFormat="1" applyFont="1" applyFill="1" applyBorder="1" applyAlignment="1">
      <alignment horizontal="center" vertical="center"/>
    </xf>
    <xf numFmtId="49" fontId="35" fillId="11" borderId="9" xfId="12" applyNumberFormat="1" applyFont="1" applyFill="1" applyBorder="1" applyAlignment="1">
      <alignment horizontal="center" vertical="center"/>
    </xf>
    <xf numFmtId="49" fontId="35" fillId="11" borderId="9" xfId="12" applyNumberFormat="1" applyFont="1" applyFill="1" applyBorder="1" applyAlignment="1">
      <alignment horizontal="center" vertical="center" wrapText="1"/>
    </xf>
    <xf numFmtId="164" fontId="35" fillId="11" borderId="9" xfId="31" applyFont="1" applyFill="1" applyBorder="1" applyAlignment="1">
      <alignment horizontal="center" vertical="center" wrapText="1"/>
    </xf>
    <xf numFmtId="4" fontId="35" fillId="11" borderId="9" xfId="12" applyNumberFormat="1" applyFont="1" applyFill="1" applyBorder="1" applyAlignment="1">
      <alignment horizontal="center" vertical="center" wrapText="1"/>
    </xf>
    <xf numFmtId="4" fontId="35" fillId="11" borderId="24" xfId="12" applyNumberFormat="1" applyFont="1" applyFill="1" applyBorder="1" applyAlignment="1">
      <alignment horizontal="center" vertical="center" wrapText="1"/>
    </xf>
    <xf numFmtId="0" fontId="35" fillId="12" borderId="1" xfId="12" applyFont="1" applyFill="1" applyBorder="1" applyAlignment="1">
      <alignment horizontal="center" vertical="center"/>
    </xf>
    <xf numFmtId="0" fontId="35" fillId="12" borderId="1" xfId="12" applyFont="1" applyFill="1" applyBorder="1" applyAlignment="1">
      <alignment horizontal="center"/>
    </xf>
    <xf numFmtId="0" fontId="35" fillId="12" borderId="1" xfId="12" applyFont="1" applyFill="1" applyBorder="1" applyAlignment="1">
      <alignment vertical="center"/>
    </xf>
    <xf numFmtId="164" fontId="35" fillId="12" borderId="1" xfId="31" applyFont="1" applyFill="1" applyBorder="1" applyAlignment="1">
      <alignment vertical="center"/>
    </xf>
    <xf numFmtId="179" fontId="35" fillId="12" borderId="1" xfId="31" applyNumberFormat="1" applyFont="1" applyFill="1" applyBorder="1" applyAlignment="1">
      <alignment vertical="center"/>
    </xf>
    <xf numFmtId="4" fontId="35" fillId="12" borderId="1" xfId="31" applyNumberFormat="1" applyFont="1" applyFill="1" applyBorder="1" applyAlignment="1">
      <alignment vertical="center"/>
    </xf>
    <xf numFmtId="0" fontId="36" fillId="12" borderId="1" xfId="307" applyFont="1" applyFill="1" applyBorder="1" applyAlignment="1">
      <alignment horizontal="center" vertical="center" wrapText="1"/>
    </xf>
    <xf numFmtId="0" fontId="36" fillId="12" borderId="1" xfId="12" applyFont="1" applyFill="1" applyBorder="1" applyAlignment="1">
      <alignment horizontal="center" vertical="center"/>
    </xf>
    <xf numFmtId="0" fontId="36" fillId="12" borderId="1" xfId="12" applyFont="1" applyFill="1" applyBorder="1" applyAlignment="1">
      <alignment horizontal="center" vertical="center" wrapText="1"/>
    </xf>
    <xf numFmtId="4" fontId="36" fillId="12" borderId="1" xfId="31" applyNumberFormat="1" applyFont="1" applyFill="1" applyBorder="1" applyAlignment="1">
      <alignment horizontal="right" vertical="center"/>
    </xf>
    <xf numFmtId="179" fontId="36" fillId="12" borderId="1" xfId="28" applyNumberFormat="1" applyFont="1" applyFill="1" applyBorder="1" applyAlignment="1">
      <alignment vertical="center"/>
    </xf>
    <xf numFmtId="179" fontId="35" fillId="12" borderId="1" xfId="28" applyNumberFormat="1" applyFont="1" applyFill="1" applyBorder="1" applyAlignment="1">
      <alignment vertical="center"/>
    </xf>
    <xf numFmtId="0" fontId="35" fillId="12" borderId="1" xfId="307" applyFont="1" applyFill="1" applyBorder="1" applyAlignment="1">
      <alignment horizontal="center" vertical="center"/>
    </xf>
    <xf numFmtId="0" fontId="35" fillId="12" borderId="1" xfId="307" applyFont="1" applyFill="1" applyBorder="1" applyAlignment="1">
      <alignment horizontal="center"/>
    </xf>
    <xf numFmtId="0" fontId="35" fillId="12" borderId="1" xfId="307" applyFont="1" applyFill="1" applyBorder="1" applyAlignment="1">
      <alignment vertical="center"/>
    </xf>
    <xf numFmtId="4" fontId="35" fillId="12" borderId="1" xfId="305" applyNumberFormat="1" applyFont="1" applyFill="1" applyBorder="1" applyAlignment="1">
      <alignment vertical="center"/>
    </xf>
    <xf numFmtId="179" fontId="35" fillId="12" borderId="1" xfId="307" applyNumberFormat="1" applyFont="1" applyFill="1" applyBorder="1" applyAlignment="1">
      <alignment vertical="center"/>
    </xf>
    <xf numFmtId="0" fontId="9" fillId="0" borderId="17" xfId="12" applyFont="1" applyFill="1" applyBorder="1" applyAlignment="1">
      <alignment horizontal="left" vertical="center" wrapText="1"/>
    </xf>
    <xf numFmtId="0" fontId="9" fillId="0" borderId="4" xfId="12" applyFont="1" applyFill="1" applyBorder="1" applyAlignment="1">
      <alignment horizontal="left" vertical="center" wrapText="1"/>
    </xf>
    <xf numFmtId="0" fontId="9" fillId="0" borderId="10" xfId="12" applyFont="1" applyFill="1" applyBorder="1" applyAlignment="1">
      <alignment horizontal="left" vertical="center" wrapText="1"/>
    </xf>
    <xf numFmtId="0" fontId="9" fillId="0" borderId="21" xfId="12" applyFont="1" applyFill="1" applyBorder="1" applyAlignment="1">
      <alignment horizontal="left" vertical="center" wrapText="1"/>
    </xf>
    <xf numFmtId="0" fontId="9" fillId="0" borderId="22" xfId="12" applyFont="1" applyFill="1" applyBorder="1" applyAlignment="1">
      <alignment horizontal="left" vertical="center" wrapText="1"/>
    </xf>
    <xf numFmtId="0" fontId="9" fillId="0" borderId="12" xfId="12" applyFont="1" applyFill="1" applyBorder="1" applyAlignment="1">
      <alignment horizontal="left" vertical="center" wrapText="1"/>
    </xf>
    <xf numFmtId="0" fontId="9" fillId="0" borderId="0" xfId="12" applyFont="1" applyFill="1" applyBorder="1" applyAlignment="1">
      <alignment horizontal="left" vertical="center" wrapText="1"/>
    </xf>
    <xf numFmtId="164" fontId="52" fillId="0" borderId="10" xfId="28" applyFont="1" applyFill="1" applyBorder="1" applyAlignment="1">
      <alignment horizontal="left" vertical="center"/>
    </xf>
    <xf numFmtId="164" fontId="52" fillId="0" borderId="22" xfId="28" applyFont="1" applyFill="1" applyBorder="1" applyAlignment="1">
      <alignment horizontal="left" vertical="center"/>
    </xf>
    <xf numFmtId="10" fontId="52" fillId="0" borderId="21" xfId="28" applyNumberFormat="1" applyFont="1" applyFill="1" applyBorder="1" applyAlignment="1">
      <alignment horizontal="center" vertical="center"/>
    </xf>
    <xf numFmtId="10" fontId="52" fillId="0" borderId="22" xfId="28" applyNumberFormat="1" applyFont="1" applyFill="1" applyBorder="1" applyAlignment="1">
      <alignment horizontal="center" vertical="center"/>
    </xf>
    <xf numFmtId="49" fontId="35" fillId="12" borderId="20" xfId="0" applyNumberFormat="1" applyFont="1" applyFill="1" applyBorder="1" applyAlignment="1">
      <alignment horizontal="left" vertical="center" wrapText="1"/>
    </xf>
    <xf numFmtId="49" fontId="35" fillId="12" borderId="18" xfId="0" applyNumberFormat="1" applyFont="1" applyFill="1" applyBorder="1" applyAlignment="1">
      <alignment horizontal="left" vertical="center" wrapText="1"/>
    </xf>
    <xf numFmtId="49" fontId="35" fillId="12" borderId="19" xfId="0" applyNumberFormat="1" applyFont="1" applyFill="1" applyBorder="1" applyAlignment="1">
      <alignment horizontal="left" vertical="center" wrapText="1"/>
    </xf>
    <xf numFmtId="164" fontId="9" fillId="0" borderId="10" xfId="28" applyFont="1" applyFill="1" applyBorder="1" applyAlignment="1">
      <alignment horizontal="left" vertical="center"/>
    </xf>
    <xf numFmtId="164" fontId="9" fillId="0" borderId="21" xfId="28" applyFont="1" applyFill="1" applyBorder="1" applyAlignment="1">
      <alignment horizontal="left" vertical="center"/>
    </xf>
    <xf numFmtId="164" fontId="9" fillId="0" borderId="22" xfId="28" applyFont="1" applyFill="1" applyBorder="1" applyAlignment="1">
      <alignment horizontal="left" vertical="center"/>
    </xf>
    <xf numFmtId="14" fontId="52" fillId="0" borderId="21" xfId="28" applyNumberFormat="1" applyFont="1" applyFill="1" applyBorder="1" applyAlignment="1">
      <alignment horizontal="center" vertical="center"/>
    </xf>
    <xf numFmtId="14" fontId="52" fillId="0" borderId="22" xfId="28" applyNumberFormat="1" applyFont="1" applyFill="1" applyBorder="1" applyAlignment="1">
      <alignment horizontal="center" vertical="center"/>
    </xf>
    <xf numFmtId="164" fontId="9" fillId="0" borderId="14" xfId="28" applyFont="1" applyFill="1" applyBorder="1" applyAlignment="1">
      <alignment horizontal="left" vertical="center"/>
    </xf>
    <xf numFmtId="164" fontId="9" fillId="0" borderId="5" xfId="28" applyFont="1" applyFill="1" applyBorder="1" applyAlignment="1">
      <alignment horizontal="left" vertical="center"/>
    </xf>
    <xf numFmtId="164" fontId="9" fillId="0" borderId="21" xfId="31" applyFont="1" applyBorder="1" applyAlignment="1">
      <alignment horizontal="center" vertical="center"/>
    </xf>
    <xf numFmtId="164" fontId="9" fillId="0" borderId="22" xfId="31" applyFont="1" applyBorder="1" applyAlignment="1">
      <alignment horizontal="center" vertical="center"/>
    </xf>
    <xf numFmtId="164" fontId="35" fillId="0" borderId="14" xfId="28" applyFont="1" applyFill="1" applyBorder="1" applyAlignment="1">
      <alignment horizontal="left" vertical="center"/>
    </xf>
    <xf numFmtId="164" fontId="35" fillId="0" borderId="5" xfId="28" applyFont="1" applyFill="1" applyBorder="1" applyAlignment="1">
      <alignment horizontal="left" vertical="center"/>
    </xf>
    <xf numFmtId="164" fontId="35" fillId="0" borderId="5" xfId="28" applyFont="1" applyFill="1" applyBorder="1" applyAlignment="1">
      <alignment horizontal="center" vertical="center"/>
    </xf>
    <xf numFmtId="0" fontId="50" fillId="0" borderId="10" xfId="307" applyFont="1" applyFill="1" applyBorder="1" applyAlignment="1">
      <alignment horizontal="center"/>
    </xf>
    <xf numFmtId="0" fontId="50" fillId="0" borderId="21" xfId="307" applyFont="1" applyFill="1" applyBorder="1" applyAlignment="1">
      <alignment horizontal="center"/>
    </xf>
    <xf numFmtId="0" fontId="50" fillId="0" borderId="22" xfId="307" applyFont="1" applyFill="1" applyBorder="1" applyAlignment="1">
      <alignment horizontal="center"/>
    </xf>
    <xf numFmtId="0" fontId="35" fillId="0" borderId="17" xfId="307" applyFont="1" applyFill="1" applyBorder="1" applyAlignment="1">
      <alignment horizontal="left" vertical="center" wrapText="1"/>
    </xf>
    <xf numFmtId="0" fontId="35" fillId="0" borderId="4" xfId="307" applyFont="1" applyFill="1" applyBorder="1" applyAlignment="1">
      <alignment horizontal="left" vertical="center" wrapText="1"/>
    </xf>
    <xf numFmtId="0" fontId="35" fillId="0" borderId="12" xfId="307" applyFont="1" applyFill="1" applyBorder="1" applyAlignment="1">
      <alignment horizontal="left" vertical="center" wrapText="1"/>
    </xf>
    <xf numFmtId="0" fontId="35" fillId="0" borderId="0" xfId="307" applyFont="1" applyFill="1" applyBorder="1" applyAlignment="1">
      <alignment horizontal="left" vertical="center" wrapText="1"/>
    </xf>
    <xf numFmtId="164" fontId="36" fillId="0" borderId="0" xfId="28" applyFont="1" applyFill="1" applyBorder="1" applyAlignment="1">
      <alignment horizontal="left" vertical="center"/>
    </xf>
    <xf numFmtId="164" fontId="35" fillId="0" borderId="0" xfId="28" applyFont="1" applyFill="1" applyBorder="1" applyAlignment="1">
      <alignment horizontal="center" vertical="center"/>
    </xf>
    <xf numFmtId="0" fontId="35" fillId="3" borderId="10" xfId="307" applyFont="1" applyFill="1" applyBorder="1" applyAlignment="1">
      <alignment horizontal="center"/>
    </xf>
    <xf numFmtId="0" fontId="35" fillId="3" borderId="22" xfId="307" applyFont="1" applyFill="1" applyBorder="1" applyAlignment="1">
      <alignment horizontal="center"/>
    </xf>
    <xf numFmtId="0" fontId="35" fillId="0" borderId="0" xfId="12" applyFont="1" applyFill="1" applyBorder="1" applyAlignment="1">
      <alignment horizontal="left" vertical="center" wrapText="1"/>
    </xf>
    <xf numFmtId="0" fontId="35" fillId="0" borderId="10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42" fillId="8" borderId="20" xfId="0" applyFont="1" applyFill="1" applyBorder="1" applyAlignment="1" applyProtection="1">
      <alignment horizontal="center"/>
    </xf>
    <xf numFmtId="0" fontId="42" fillId="8" borderId="18" xfId="0" applyFont="1" applyFill="1" applyBorder="1" applyAlignment="1" applyProtection="1">
      <alignment horizontal="center"/>
    </xf>
    <xf numFmtId="0" fontId="42" fillId="8" borderId="19" xfId="0" applyFont="1" applyFill="1" applyBorder="1" applyAlignment="1" applyProtection="1">
      <alignment horizontal="center"/>
    </xf>
    <xf numFmtId="4" fontId="44" fillId="9" borderId="27" xfId="1699" applyNumberFormat="1" applyFont="1" applyFill="1" applyBorder="1" applyAlignment="1">
      <alignment horizontal="center" vertical="distributed" wrapText="1"/>
    </xf>
    <xf numFmtId="4" fontId="44" fillId="9" borderId="28" xfId="1699" applyNumberFormat="1" applyFont="1" applyFill="1" applyBorder="1" applyAlignment="1">
      <alignment horizontal="center" vertical="distributed" wrapText="1"/>
    </xf>
    <xf numFmtId="0" fontId="49" fillId="0" borderId="0" xfId="0" applyFont="1" applyFill="1" applyAlignment="1">
      <alignment horizontal="center" vertical="center"/>
    </xf>
    <xf numFmtId="0" fontId="35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49" fontId="8" fillId="5" borderId="23" xfId="307" applyNumberFormat="1" applyFont="1" applyFill="1" applyBorder="1" applyAlignment="1">
      <alignment horizontal="center" vertical="center"/>
    </xf>
    <xf numFmtId="49" fontId="8" fillId="5" borderId="9" xfId="307" applyNumberFormat="1" applyFont="1" applyFill="1" applyBorder="1" applyAlignment="1">
      <alignment horizontal="center" vertical="center"/>
    </xf>
    <xf numFmtId="49" fontId="8" fillId="5" borderId="9" xfId="307" applyNumberFormat="1" applyFont="1" applyFill="1" applyBorder="1" applyAlignment="1">
      <alignment horizontal="center" vertical="center" wrapText="1"/>
    </xf>
    <xf numFmtId="164" fontId="8" fillId="5" borderId="9" xfId="651" applyFont="1" applyFill="1" applyBorder="1" applyAlignment="1">
      <alignment horizontal="center" vertical="center"/>
    </xf>
    <xf numFmtId="164" fontId="8" fillId="5" borderId="9" xfId="24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3" borderId="38" xfId="307" applyFont="1" applyFill="1" applyBorder="1" applyAlignment="1">
      <alignment horizontal="center" vertical="center"/>
    </xf>
    <xf numFmtId="0" fontId="8" fillId="3" borderId="38" xfId="307" applyFont="1" applyFill="1" applyBorder="1" applyAlignment="1">
      <alignment horizontal="center"/>
    </xf>
    <xf numFmtId="0" fontId="8" fillId="3" borderId="38" xfId="307" applyFont="1" applyFill="1" applyBorder="1" applyAlignment="1">
      <alignment vertical="center"/>
    </xf>
    <xf numFmtId="164" fontId="8" fillId="3" borderId="38" xfId="651" applyFont="1" applyFill="1" applyBorder="1" applyAlignment="1">
      <alignment horizontal="center" vertical="center"/>
    </xf>
    <xf numFmtId="0" fontId="8" fillId="4" borderId="1" xfId="307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4" fontId="8" fillId="4" borderId="1" xfId="651" applyNumberFormat="1" applyFont="1" applyFill="1" applyBorder="1" applyAlignment="1">
      <alignment horizontal="center" vertical="center"/>
    </xf>
    <xf numFmtId="0" fontId="8" fillId="0" borderId="1" xfId="866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4" fontId="8" fillId="0" borderId="1" xfId="651" applyNumberFormat="1" applyFont="1" applyFill="1" applyBorder="1" applyAlignment="1">
      <alignment horizontal="center" vertical="center"/>
    </xf>
    <xf numFmtId="0" fontId="8" fillId="3" borderId="1" xfId="12" applyFont="1" applyFill="1" applyBorder="1" applyAlignment="1">
      <alignment horizontal="center" vertical="center"/>
    </xf>
    <xf numFmtId="0" fontId="8" fillId="3" borderId="1" xfId="12" applyFont="1" applyFill="1" applyBorder="1" applyAlignment="1">
      <alignment horizontal="center"/>
    </xf>
    <xf numFmtId="0" fontId="8" fillId="3" borderId="1" xfId="12" applyFont="1" applyFill="1" applyBorder="1" applyAlignment="1">
      <alignment vertical="center"/>
    </xf>
    <xf numFmtId="4" fontId="8" fillId="3" borderId="1" xfId="31" applyNumberFormat="1" applyFont="1" applyFill="1" applyBorder="1" applyAlignment="1">
      <alignment horizontal="center" vertical="center"/>
    </xf>
    <xf numFmtId="164" fontId="8" fillId="3" borderId="1" xfId="24" applyFont="1" applyFill="1" applyBorder="1" applyAlignment="1">
      <alignment horizontal="center" vertical="center"/>
    </xf>
    <xf numFmtId="179" fontId="8" fillId="3" borderId="1" xfId="31" applyNumberFormat="1" applyFont="1" applyFill="1" applyBorder="1" applyAlignment="1">
      <alignment horizontal="center" vertical="center"/>
    </xf>
    <xf numFmtId="4" fontId="6" fillId="3" borderId="1" xfId="651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8" xfId="307" applyFont="1" applyFill="1" applyBorder="1" applyAlignment="1">
      <alignment horizontal="left" vertical="center"/>
    </xf>
    <xf numFmtId="0" fontId="8" fillId="0" borderId="1" xfId="311" applyFont="1" applyFill="1" applyBorder="1" applyAlignment="1">
      <alignment horizontal="center" vertical="center"/>
    </xf>
    <xf numFmtId="0" fontId="8" fillId="0" borderId="1" xfId="307" applyFont="1" applyFill="1" applyBorder="1" applyAlignment="1">
      <alignment horizontal="left" vertical="center" wrapText="1"/>
    </xf>
    <xf numFmtId="0" fontId="8" fillId="0" borderId="1" xfId="307" applyFont="1" applyFill="1" applyBorder="1" applyAlignment="1">
      <alignment horizontal="center" vertical="center" wrapText="1"/>
    </xf>
    <xf numFmtId="164" fontId="8" fillId="0" borderId="1" xfId="24" applyFont="1" applyFill="1" applyBorder="1" applyAlignment="1">
      <alignment horizontal="center" vertical="center"/>
    </xf>
    <xf numFmtId="0" fontId="8" fillId="4" borderId="1" xfId="12" applyFont="1" applyFill="1" applyBorder="1" applyAlignment="1">
      <alignment vertical="center"/>
    </xf>
    <xf numFmtId="0" fontId="8" fillId="4" borderId="1" xfId="311" applyFont="1" applyFill="1" applyBorder="1" applyAlignment="1">
      <alignment horizontal="center" vertical="center"/>
    </xf>
    <xf numFmtId="0" fontId="8" fillId="4" borderId="1" xfId="307" applyFont="1" applyFill="1" applyBorder="1" applyAlignment="1">
      <alignment horizontal="left" vertical="center" wrapText="1"/>
    </xf>
    <xf numFmtId="0" fontId="8" fillId="4" borderId="1" xfId="307" applyFont="1" applyFill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0" fontId="53" fillId="0" borderId="1" xfId="311" applyFont="1" applyFill="1" applyBorder="1" applyAlignment="1">
      <alignment horizontal="center" vertical="center"/>
    </xf>
    <xf numFmtId="0" fontId="53" fillId="0" borderId="1" xfId="12" applyFont="1" applyFill="1" applyBorder="1" applyAlignment="1">
      <alignment horizontal="center" vertical="center"/>
    </xf>
    <xf numFmtId="0" fontId="53" fillId="4" borderId="1" xfId="12" applyFont="1" applyFill="1" applyBorder="1" applyAlignment="1">
      <alignment horizontal="left" vertical="center" wrapText="1"/>
    </xf>
    <xf numFmtId="0" fontId="53" fillId="0" borderId="1" xfId="12" applyFont="1" applyFill="1" applyBorder="1" applyAlignment="1">
      <alignment horizontal="center" vertical="center" wrapText="1"/>
    </xf>
    <xf numFmtId="4" fontId="53" fillId="0" borderId="1" xfId="31" applyNumberFormat="1" applyFont="1" applyFill="1" applyBorder="1" applyAlignment="1">
      <alignment horizontal="right" vertical="center"/>
    </xf>
    <xf numFmtId="0" fontId="6" fillId="0" borderId="18" xfId="307" applyFont="1" applyFill="1" applyBorder="1" applyAlignment="1">
      <alignment horizontal="center" vertical="center"/>
    </xf>
    <xf numFmtId="0" fontId="6" fillId="0" borderId="18" xfId="307" applyFont="1" applyFill="1" applyBorder="1" applyAlignment="1">
      <alignment horizontal="left" vertical="center" wrapText="1"/>
    </xf>
    <xf numFmtId="0" fontId="6" fillId="3" borderId="1" xfId="307" applyFont="1" applyFill="1" applyBorder="1" applyAlignment="1">
      <alignment horizontal="center" vertical="center" wrapText="1"/>
    </xf>
    <xf numFmtId="0" fontId="6" fillId="3" borderId="1" xfId="12" applyFont="1" applyFill="1" applyBorder="1" applyAlignment="1">
      <alignment horizontal="center" vertical="center"/>
    </xf>
    <xf numFmtId="0" fontId="6" fillId="3" borderId="1" xfId="12" applyFont="1" applyFill="1" applyBorder="1" applyAlignment="1">
      <alignment horizontal="center" vertical="center" wrapText="1"/>
    </xf>
    <xf numFmtId="4" fontId="6" fillId="3" borderId="1" xfId="31" applyNumberFormat="1" applyFont="1" applyFill="1" applyBorder="1" applyAlignment="1">
      <alignment horizontal="center" vertical="center"/>
    </xf>
    <xf numFmtId="164" fontId="6" fillId="3" borderId="1" xfId="24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4" borderId="1" xfId="12" applyFont="1" applyFill="1" applyBorder="1" applyAlignment="1">
      <alignment vertical="center" wrapText="1"/>
    </xf>
    <xf numFmtId="0" fontId="6" fillId="0" borderId="1" xfId="12" applyFont="1" applyFill="1" applyBorder="1" applyAlignment="1">
      <alignment horizontal="center" vertical="center" wrapText="1"/>
    </xf>
    <xf numFmtId="0" fontId="6" fillId="0" borderId="1" xfId="12" applyFont="1" applyFill="1" applyBorder="1" applyAlignment="1">
      <alignment horizontal="center" vertical="center"/>
    </xf>
    <xf numFmtId="0" fontId="6" fillId="4" borderId="1" xfId="12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12" applyFont="1" applyFill="1" applyBorder="1" applyAlignment="1">
      <alignment horizontal="left" vertical="center" wrapText="1"/>
    </xf>
    <xf numFmtId="0" fontId="6" fillId="4" borderId="1" xfId="307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3" borderId="1" xfId="307" applyFont="1" applyFill="1" applyBorder="1" applyAlignment="1">
      <alignment horizontal="center" vertical="center"/>
    </xf>
    <xf numFmtId="0" fontId="8" fillId="3" borderId="1" xfId="307" applyFont="1" applyFill="1" applyBorder="1" applyAlignment="1">
      <alignment horizontal="center"/>
    </xf>
    <xf numFmtId="0" fontId="8" fillId="3" borderId="1" xfId="307" applyFont="1" applyFill="1" applyBorder="1" applyAlignment="1">
      <alignment vertical="center"/>
    </xf>
    <xf numFmtId="4" fontId="8" fillId="3" borderId="1" xfId="305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horizontal="center" vertical="center"/>
    </xf>
    <xf numFmtId="4" fontId="8" fillId="10" borderId="1" xfId="305" applyNumberFormat="1" applyFont="1" applyFill="1" applyBorder="1" applyAlignment="1">
      <alignment horizontal="center" vertical="center"/>
    </xf>
    <xf numFmtId="164" fontId="8" fillId="10" borderId="1" xfId="24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</cellXfs>
  <cellStyles count="1702">
    <cellStyle name="_x000d__x000a_JournalTemplate=C:\COMFO\CTALK\JOURSTD.TPL_x000d__x000a_LbStateAddress=3 3 0 251 1 89 2 311_x000d__x000a_LbStateJou" xfId="35" xr:uid="{00000000-0005-0000-0000-000000000000}"/>
    <cellStyle name="20% - Ênfase1 100" xfId="1" xr:uid="{00000000-0005-0000-0000-000001000000}"/>
    <cellStyle name="60% - Ênfase6 37" xfId="2" xr:uid="{00000000-0005-0000-0000-000002000000}"/>
    <cellStyle name="Comma_Arauco Piping list" xfId="36" xr:uid="{00000000-0005-0000-0000-000003000000}"/>
    <cellStyle name="Comma0" xfId="37" xr:uid="{00000000-0005-0000-0000-000004000000}"/>
    <cellStyle name="CORES" xfId="38" xr:uid="{00000000-0005-0000-0000-000005000000}"/>
    <cellStyle name="Currency [0]_Arauco Piping list" xfId="39" xr:uid="{00000000-0005-0000-0000-000006000000}"/>
    <cellStyle name="Currency_Arauco Piping list" xfId="40" xr:uid="{00000000-0005-0000-0000-000007000000}"/>
    <cellStyle name="Currency0" xfId="41" xr:uid="{00000000-0005-0000-0000-000008000000}"/>
    <cellStyle name="Data" xfId="42" xr:uid="{00000000-0005-0000-0000-000009000000}"/>
    <cellStyle name="Date" xfId="43" xr:uid="{00000000-0005-0000-0000-00000A000000}"/>
    <cellStyle name="Excel Built-in Excel Built-in Excel Built-in Excel Built-in Excel Built-in Excel Built-in Excel Built-in Excel Built-in Separador de milhares 4" xfId="3" xr:uid="{00000000-0005-0000-0000-00000B000000}"/>
    <cellStyle name="Excel Built-in Excel Built-in Excel Built-in Excel Built-in Excel Built-in Excel Built-in Excel Built-in Separador de milhares 4" xfId="4" xr:uid="{00000000-0005-0000-0000-00000C000000}"/>
    <cellStyle name="Excel Built-in Normal" xfId="5" xr:uid="{00000000-0005-0000-0000-00000D000000}"/>
    <cellStyle name="Excel Built-in Normal 1" xfId="6" xr:uid="{00000000-0005-0000-0000-00000E000000}"/>
    <cellStyle name="Excel Built-in Normal 2" xfId="7" xr:uid="{00000000-0005-0000-0000-00000F000000}"/>
    <cellStyle name="Excel Built-in Normal 3" xfId="44" xr:uid="{00000000-0005-0000-0000-000010000000}"/>
    <cellStyle name="Excel_BuiltIn_Comma" xfId="8" xr:uid="{00000000-0005-0000-0000-000011000000}"/>
    <cellStyle name="Fixed" xfId="45" xr:uid="{00000000-0005-0000-0000-000012000000}"/>
    <cellStyle name="Fixo" xfId="46" xr:uid="{00000000-0005-0000-0000-000013000000}"/>
    <cellStyle name="Followed Hyperlink" xfId="47" xr:uid="{00000000-0005-0000-0000-000014000000}"/>
    <cellStyle name="Grey" xfId="48" xr:uid="{00000000-0005-0000-0000-000015000000}"/>
    <cellStyle name="Heading" xfId="9" xr:uid="{00000000-0005-0000-0000-000016000000}"/>
    <cellStyle name="Heading 1" xfId="49" xr:uid="{00000000-0005-0000-0000-000017000000}"/>
    <cellStyle name="Heading 2" xfId="50" xr:uid="{00000000-0005-0000-0000-000018000000}"/>
    <cellStyle name="Heading1" xfId="10" xr:uid="{00000000-0005-0000-0000-000019000000}"/>
    <cellStyle name="Hiperlink 2" xfId="51" xr:uid="{00000000-0005-0000-0000-00001A000000}"/>
    <cellStyle name="Indefinido" xfId="52" xr:uid="{00000000-0005-0000-0000-00001B000000}"/>
    <cellStyle name="Input [yellow]" xfId="53" xr:uid="{00000000-0005-0000-0000-00001C000000}"/>
    <cellStyle name="material" xfId="54" xr:uid="{00000000-0005-0000-0000-00001D000000}"/>
    <cellStyle name="material 2" xfId="191" xr:uid="{00000000-0005-0000-0000-00001E000000}"/>
    <cellStyle name="material 2 2" xfId="555" xr:uid="{00000000-0005-0000-0000-00001F000000}"/>
    <cellStyle name="material 3" xfId="496" xr:uid="{00000000-0005-0000-0000-000020000000}"/>
    <cellStyle name="material 4" xfId="365" xr:uid="{00000000-0005-0000-0000-000021000000}"/>
    <cellStyle name="MINIPG" xfId="55" xr:uid="{00000000-0005-0000-0000-000022000000}"/>
    <cellStyle name="Moeda" xfId="1697" builtinId="4"/>
    <cellStyle name="Moeda 2" xfId="56" xr:uid="{00000000-0005-0000-0000-000024000000}"/>
    <cellStyle name="Normal" xfId="0" builtinId="0"/>
    <cellStyle name="Normal - Style1" xfId="57" xr:uid="{00000000-0005-0000-0000-000026000000}"/>
    <cellStyle name="Normal 10" xfId="58" xr:uid="{00000000-0005-0000-0000-000027000000}"/>
    <cellStyle name="Normal 10 2" xfId="32" xr:uid="{00000000-0005-0000-0000-000028000000}"/>
    <cellStyle name="Normal 10 2 2" xfId="435" xr:uid="{00000000-0005-0000-0000-000029000000}"/>
    <cellStyle name="Normal 10 3" xfId="366" xr:uid="{00000000-0005-0000-0000-00002A000000}"/>
    <cellStyle name="Normal 100" xfId="312" xr:uid="{00000000-0005-0000-0000-00002B000000}"/>
    <cellStyle name="Normal 101" xfId="864" xr:uid="{00000000-0005-0000-0000-00002C000000}"/>
    <cellStyle name="Normal 102" xfId="868" xr:uid="{00000000-0005-0000-0000-00002D000000}"/>
    <cellStyle name="Normal 103" xfId="1282" xr:uid="{00000000-0005-0000-0000-00002E000000}"/>
    <cellStyle name="Normal 104" xfId="1331" xr:uid="{00000000-0005-0000-0000-00002F000000}"/>
    <cellStyle name="Normal 11" xfId="59" xr:uid="{00000000-0005-0000-0000-000030000000}"/>
    <cellStyle name="Normal 11 2" xfId="189" xr:uid="{00000000-0005-0000-0000-000031000000}"/>
    <cellStyle name="Normal 11 2 2" xfId="436" xr:uid="{00000000-0005-0000-0000-000032000000}"/>
    <cellStyle name="Normal 11 3" xfId="367" xr:uid="{00000000-0005-0000-0000-000033000000}"/>
    <cellStyle name="Normal 12" xfId="11" xr:uid="{00000000-0005-0000-0000-000034000000}"/>
    <cellStyle name="Normal 12 2" xfId="192" xr:uid="{00000000-0005-0000-0000-000035000000}"/>
    <cellStyle name="Normal 12 2 2" xfId="556" xr:uid="{00000000-0005-0000-0000-000036000000}"/>
    <cellStyle name="Normal 12 3" xfId="497" xr:uid="{00000000-0005-0000-0000-000037000000}"/>
    <cellStyle name="Normal 12 4" xfId="368" xr:uid="{00000000-0005-0000-0000-000038000000}"/>
    <cellStyle name="Normal 13" xfId="60" xr:uid="{00000000-0005-0000-0000-000039000000}"/>
    <cellStyle name="Normal 13 10" xfId="872" xr:uid="{00000000-0005-0000-0000-00003A000000}"/>
    <cellStyle name="Normal 13 2" xfId="61" xr:uid="{00000000-0005-0000-0000-00003B000000}"/>
    <cellStyle name="Normal 13 2 2" xfId="193" xr:uid="{00000000-0005-0000-0000-00003C000000}"/>
    <cellStyle name="Normal 13 2 2 2" xfId="760" xr:uid="{00000000-0005-0000-0000-00003D000000}"/>
    <cellStyle name="Normal 13 2 2 2 2" xfId="1607" xr:uid="{00000000-0005-0000-0000-00003E000000}"/>
    <cellStyle name="Normal 13 2 2 2 3" xfId="1192" xr:uid="{00000000-0005-0000-0000-00003F000000}"/>
    <cellStyle name="Normal 13 2 2 3" xfId="558" xr:uid="{00000000-0005-0000-0000-000040000000}"/>
    <cellStyle name="Normal 13 2 2 3 2" xfId="1472" xr:uid="{00000000-0005-0000-0000-000041000000}"/>
    <cellStyle name="Normal 13 2 2 3 3" xfId="1057" xr:uid="{00000000-0005-0000-0000-000042000000}"/>
    <cellStyle name="Normal 13 2 2 4" xfId="1332" xr:uid="{00000000-0005-0000-0000-000043000000}"/>
    <cellStyle name="Normal 13 2 2 5" xfId="917" xr:uid="{00000000-0005-0000-0000-000044000000}"/>
    <cellStyle name="Normal 13 2 3" xfId="662" xr:uid="{00000000-0005-0000-0000-000045000000}"/>
    <cellStyle name="Normal 13 2 3 2" xfId="804" xr:uid="{00000000-0005-0000-0000-000046000000}"/>
    <cellStyle name="Normal 13 2 3 2 2" xfId="1650" xr:uid="{00000000-0005-0000-0000-000047000000}"/>
    <cellStyle name="Normal 13 2 3 2 3" xfId="1235" xr:uid="{00000000-0005-0000-0000-000048000000}"/>
    <cellStyle name="Normal 13 2 3 3" xfId="1515" xr:uid="{00000000-0005-0000-0000-000049000000}"/>
    <cellStyle name="Normal 13 2 3 4" xfId="1100" xr:uid="{00000000-0005-0000-0000-00004A000000}"/>
    <cellStyle name="Normal 13 2 4" xfId="499" xr:uid="{00000000-0005-0000-0000-00004B000000}"/>
    <cellStyle name="Normal 13 2 4 2" xfId="1426" xr:uid="{00000000-0005-0000-0000-00004C000000}"/>
    <cellStyle name="Normal 13 2 4 3" xfId="1011" xr:uid="{00000000-0005-0000-0000-00004D000000}"/>
    <cellStyle name="Normal 13 2 5" xfId="714" xr:uid="{00000000-0005-0000-0000-00004E000000}"/>
    <cellStyle name="Normal 13 2 5 2" xfId="1561" xr:uid="{00000000-0005-0000-0000-00004F000000}"/>
    <cellStyle name="Normal 13 2 5 3" xfId="1146" xr:uid="{00000000-0005-0000-0000-000050000000}"/>
    <cellStyle name="Normal 13 2 6" xfId="370" xr:uid="{00000000-0005-0000-0000-000051000000}"/>
    <cellStyle name="Normal 13 2 6 2" xfId="1377" xr:uid="{00000000-0005-0000-0000-000052000000}"/>
    <cellStyle name="Normal 13 2 6 3" xfId="962" xr:uid="{00000000-0005-0000-0000-000053000000}"/>
    <cellStyle name="Normal 13 2 7" xfId="1287" xr:uid="{00000000-0005-0000-0000-000054000000}"/>
    <cellStyle name="Normal 13 2 8" xfId="873" xr:uid="{00000000-0005-0000-0000-000055000000}"/>
    <cellStyle name="Normal 13 3" xfId="62" xr:uid="{00000000-0005-0000-0000-000056000000}"/>
    <cellStyle name="Normal 13 3 2" xfId="194" xr:uid="{00000000-0005-0000-0000-000057000000}"/>
    <cellStyle name="Normal 13 3 2 2" xfId="761" xr:uid="{00000000-0005-0000-0000-000058000000}"/>
    <cellStyle name="Normal 13 3 2 2 2" xfId="1608" xr:uid="{00000000-0005-0000-0000-000059000000}"/>
    <cellStyle name="Normal 13 3 2 2 3" xfId="1193" xr:uid="{00000000-0005-0000-0000-00005A000000}"/>
    <cellStyle name="Normal 13 3 2 3" xfId="559" xr:uid="{00000000-0005-0000-0000-00005B000000}"/>
    <cellStyle name="Normal 13 3 2 3 2" xfId="1473" xr:uid="{00000000-0005-0000-0000-00005C000000}"/>
    <cellStyle name="Normal 13 3 2 3 3" xfId="1058" xr:uid="{00000000-0005-0000-0000-00005D000000}"/>
    <cellStyle name="Normal 13 3 2 4" xfId="1333" xr:uid="{00000000-0005-0000-0000-00005E000000}"/>
    <cellStyle name="Normal 13 3 2 5" xfId="918" xr:uid="{00000000-0005-0000-0000-00005F000000}"/>
    <cellStyle name="Normal 13 3 3" xfId="663" xr:uid="{00000000-0005-0000-0000-000060000000}"/>
    <cellStyle name="Normal 13 3 3 2" xfId="805" xr:uid="{00000000-0005-0000-0000-000061000000}"/>
    <cellStyle name="Normal 13 3 3 2 2" xfId="1651" xr:uid="{00000000-0005-0000-0000-000062000000}"/>
    <cellStyle name="Normal 13 3 3 2 3" xfId="1236" xr:uid="{00000000-0005-0000-0000-000063000000}"/>
    <cellStyle name="Normal 13 3 3 3" xfId="1516" xr:uid="{00000000-0005-0000-0000-000064000000}"/>
    <cellStyle name="Normal 13 3 3 4" xfId="1101" xr:uid="{00000000-0005-0000-0000-000065000000}"/>
    <cellStyle name="Normal 13 3 4" xfId="500" xr:uid="{00000000-0005-0000-0000-000066000000}"/>
    <cellStyle name="Normal 13 3 4 2" xfId="1427" xr:uid="{00000000-0005-0000-0000-000067000000}"/>
    <cellStyle name="Normal 13 3 4 3" xfId="1012" xr:uid="{00000000-0005-0000-0000-000068000000}"/>
    <cellStyle name="Normal 13 3 5" xfId="715" xr:uid="{00000000-0005-0000-0000-000069000000}"/>
    <cellStyle name="Normal 13 3 5 2" xfId="1562" xr:uid="{00000000-0005-0000-0000-00006A000000}"/>
    <cellStyle name="Normal 13 3 5 3" xfId="1147" xr:uid="{00000000-0005-0000-0000-00006B000000}"/>
    <cellStyle name="Normal 13 3 6" xfId="371" xr:uid="{00000000-0005-0000-0000-00006C000000}"/>
    <cellStyle name="Normal 13 3 6 2" xfId="1378" xr:uid="{00000000-0005-0000-0000-00006D000000}"/>
    <cellStyle name="Normal 13 3 6 3" xfId="963" xr:uid="{00000000-0005-0000-0000-00006E000000}"/>
    <cellStyle name="Normal 13 3 7" xfId="1288" xr:uid="{00000000-0005-0000-0000-00006F000000}"/>
    <cellStyle name="Normal 13 3 8" xfId="874" xr:uid="{00000000-0005-0000-0000-000070000000}"/>
    <cellStyle name="Normal 13 4" xfId="63" xr:uid="{00000000-0005-0000-0000-000071000000}"/>
    <cellStyle name="Normal 13 4 2" xfId="33" xr:uid="{00000000-0005-0000-0000-000072000000}"/>
    <cellStyle name="Normal 13 4 2 2" xfId="659" xr:uid="{00000000-0005-0000-0000-000073000000}"/>
    <cellStyle name="Normal 13 4 2 2 2" xfId="1512" xr:uid="{00000000-0005-0000-0000-000074000000}"/>
    <cellStyle name="Normal 13 4 2 2 3" xfId="1097" xr:uid="{00000000-0005-0000-0000-000075000000}"/>
    <cellStyle name="Normal 13 4 2 3" xfId="801" xr:uid="{00000000-0005-0000-0000-000076000000}"/>
    <cellStyle name="Normal 13 4 2 3 2" xfId="1647" xr:uid="{00000000-0005-0000-0000-000077000000}"/>
    <cellStyle name="Normal 13 4 2 3 3" xfId="1232" xr:uid="{00000000-0005-0000-0000-000078000000}"/>
    <cellStyle name="Normal 13 4 2 4" xfId="851" xr:uid="{00000000-0005-0000-0000-000079000000}"/>
    <cellStyle name="Normal 13 4 2 4 2" xfId="1695" xr:uid="{00000000-0005-0000-0000-00007A000000}"/>
    <cellStyle name="Normal 13 4 2 4 3" xfId="1280" xr:uid="{00000000-0005-0000-0000-00007B000000}"/>
    <cellStyle name="Normal 13 4 2 5" xfId="439" xr:uid="{00000000-0005-0000-0000-00007C000000}"/>
    <cellStyle name="Normal 13 4 2 5 2" xfId="1419" xr:uid="{00000000-0005-0000-0000-00007D000000}"/>
    <cellStyle name="Normal 13 4 2 5 3" xfId="1004" xr:uid="{00000000-0005-0000-0000-00007E000000}"/>
    <cellStyle name="Normal 13 4 2 6" xfId="1284" xr:uid="{00000000-0005-0000-0000-00007F000000}"/>
    <cellStyle name="Normal 13 4 2 7" xfId="870" xr:uid="{00000000-0005-0000-0000-000080000000}"/>
    <cellStyle name="Normal 13 4 3" xfId="308" xr:uid="{00000000-0005-0000-0000-000081000000}"/>
    <cellStyle name="Normal 13 4 3 2" xfId="660" xr:uid="{00000000-0005-0000-0000-000082000000}"/>
    <cellStyle name="Normal 13 4 3 2 2" xfId="1513" xr:uid="{00000000-0005-0000-0000-000083000000}"/>
    <cellStyle name="Normal 13 4 3 2 3" xfId="1098" xr:uid="{00000000-0005-0000-0000-000084000000}"/>
    <cellStyle name="Normal 13 4 3 3" xfId="802" xr:uid="{00000000-0005-0000-0000-000085000000}"/>
    <cellStyle name="Normal 13 4 3 3 2" xfId="1648" xr:uid="{00000000-0005-0000-0000-000086000000}"/>
    <cellStyle name="Normal 13 4 3 3 3" xfId="1233" xr:uid="{00000000-0005-0000-0000-000087000000}"/>
    <cellStyle name="Normal 13 4 3 4" xfId="440" xr:uid="{00000000-0005-0000-0000-000088000000}"/>
    <cellStyle name="Normal 13 4 3 4 2" xfId="1420" xr:uid="{00000000-0005-0000-0000-000089000000}"/>
    <cellStyle name="Normal 13 4 3 4 3" xfId="1005" xr:uid="{00000000-0005-0000-0000-00008A000000}"/>
    <cellStyle name="Normal 13 4 3 5" xfId="1374" xr:uid="{00000000-0005-0000-0000-00008B000000}"/>
    <cellStyle name="Normal 13 4 3 6" xfId="959" xr:uid="{00000000-0005-0000-0000-00008C000000}"/>
    <cellStyle name="Normal 13 4 4" xfId="549" xr:uid="{00000000-0005-0000-0000-00008D000000}"/>
    <cellStyle name="Normal 13 4 4 2" xfId="1465" xr:uid="{00000000-0005-0000-0000-00008E000000}"/>
    <cellStyle name="Normal 13 4 4 3" xfId="1050" xr:uid="{00000000-0005-0000-0000-00008F000000}"/>
    <cellStyle name="Normal 13 4 5" xfId="753" xr:uid="{00000000-0005-0000-0000-000090000000}"/>
    <cellStyle name="Normal 13 4 5 2" xfId="1600" xr:uid="{00000000-0005-0000-0000-000091000000}"/>
    <cellStyle name="Normal 13 4 5 3" xfId="1185" xr:uid="{00000000-0005-0000-0000-000092000000}"/>
    <cellStyle name="Normal 13 4 6" xfId="850" xr:uid="{00000000-0005-0000-0000-000093000000}"/>
    <cellStyle name="Normal 13 4 6 2" xfId="1694" xr:uid="{00000000-0005-0000-0000-000094000000}"/>
    <cellStyle name="Normal 13 4 6 3" xfId="1279" xr:uid="{00000000-0005-0000-0000-000095000000}"/>
    <cellStyle name="Normal 13 4 7" xfId="428" xr:uid="{00000000-0005-0000-0000-000096000000}"/>
    <cellStyle name="Normal 13 4 7 2" xfId="1416" xr:uid="{00000000-0005-0000-0000-000097000000}"/>
    <cellStyle name="Normal 13 4 7 3" xfId="1001" xr:uid="{00000000-0005-0000-0000-000098000000}"/>
    <cellStyle name="Normal 13 4 8" xfId="1289" xr:uid="{00000000-0005-0000-0000-000099000000}"/>
    <cellStyle name="Normal 13 4 9" xfId="875" xr:uid="{00000000-0005-0000-0000-00009A000000}"/>
    <cellStyle name="Normal 13 5" xfId="64" xr:uid="{00000000-0005-0000-0000-00009B000000}"/>
    <cellStyle name="Normal 13 5 2" xfId="703" xr:uid="{00000000-0005-0000-0000-00009C000000}"/>
    <cellStyle name="Normal 13 5 2 2" xfId="844" xr:uid="{00000000-0005-0000-0000-00009D000000}"/>
    <cellStyle name="Normal 13 5 2 2 2" xfId="1690" xr:uid="{00000000-0005-0000-0000-00009E000000}"/>
    <cellStyle name="Normal 13 5 2 2 3" xfId="1275" xr:uid="{00000000-0005-0000-0000-00009F000000}"/>
    <cellStyle name="Normal 13 5 2 3" xfId="1555" xr:uid="{00000000-0005-0000-0000-0000A0000000}"/>
    <cellStyle name="Normal 13 5 2 4" xfId="1140" xr:uid="{00000000-0005-0000-0000-0000A1000000}"/>
    <cellStyle name="Normal 13 5 3" xfId="557" xr:uid="{00000000-0005-0000-0000-0000A2000000}"/>
    <cellStyle name="Normal 13 5 3 2" xfId="1471" xr:uid="{00000000-0005-0000-0000-0000A3000000}"/>
    <cellStyle name="Normal 13 5 3 3" xfId="1056" xr:uid="{00000000-0005-0000-0000-0000A4000000}"/>
    <cellStyle name="Normal 13 5 4" xfId="759" xr:uid="{00000000-0005-0000-0000-0000A5000000}"/>
    <cellStyle name="Normal 13 5 4 2" xfId="1606" xr:uid="{00000000-0005-0000-0000-0000A6000000}"/>
    <cellStyle name="Normal 13 5 4 3" xfId="1191" xr:uid="{00000000-0005-0000-0000-0000A7000000}"/>
    <cellStyle name="Normal 13 5 5" xfId="441" xr:uid="{00000000-0005-0000-0000-0000A8000000}"/>
    <cellStyle name="Normal 13 5 5 2" xfId="1421" xr:uid="{00000000-0005-0000-0000-0000A9000000}"/>
    <cellStyle name="Normal 13 5 5 3" xfId="1006" xr:uid="{00000000-0005-0000-0000-0000AA000000}"/>
    <cellStyle name="Normal 13 5 6" xfId="1290" xr:uid="{00000000-0005-0000-0000-0000AB000000}"/>
    <cellStyle name="Normal 13 5 7" xfId="876" xr:uid="{00000000-0005-0000-0000-0000AC000000}"/>
    <cellStyle name="Normal 13 6" xfId="498" xr:uid="{00000000-0005-0000-0000-0000AD000000}"/>
    <cellStyle name="Normal 13 6 2" xfId="1425" xr:uid="{00000000-0005-0000-0000-0000AE000000}"/>
    <cellStyle name="Normal 13 6 3" xfId="1010" xr:uid="{00000000-0005-0000-0000-0000AF000000}"/>
    <cellStyle name="Normal 13 7" xfId="713" xr:uid="{00000000-0005-0000-0000-0000B0000000}"/>
    <cellStyle name="Normal 13 7 2" xfId="1560" xr:uid="{00000000-0005-0000-0000-0000B1000000}"/>
    <cellStyle name="Normal 13 7 3" xfId="1145" xr:uid="{00000000-0005-0000-0000-0000B2000000}"/>
    <cellStyle name="Normal 13 8" xfId="369" xr:uid="{00000000-0005-0000-0000-0000B3000000}"/>
    <cellStyle name="Normal 13 8 2" xfId="1376" xr:uid="{00000000-0005-0000-0000-0000B4000000}"/>
    <cellStyle name="Normal 13 8 3" xfId="961" xr:uid="{00000000-0005-0000-0000-0000B5000000}"/>
    <cellStyle name="Normal 13 9" xfId="1286" xr:uid="{00000000-0005-0000-0000-0000B6000000}"/>
    <cellStyle name="Normal 14" xfId="65" xr:uid="{00000000-0005-0000-0000-0000B7000000}"/>
    <cellStyle name="Normal 14 10" xfId="877" xr:uid="{00000000-0005-0000-0000-0000B8000000}"/>
    <cellStyle name="Normal 14 2" xfId="66" xr:uid="{00000000-0005-0000-0000-0000B9000000}"/>
    <cellStyle name="Normal 14 2 2" xfId="195" xr:uid="{00000000-0005-0000-0000-0000BA000000}"/>
    <cellStyle name="Normal 14 2 2 2" xfId="763" xr:uid="{00000000-0005-0000-0000-0000BB000000}"/>
    <cellStyle name="Normal 14 2 2 2 2" xfId="1610" xr:uid="{00000000-0005-0000-0000-0000BC000000}"/>
    <cellStyle name="Normal 14 2 2 2 3" xfId="1195" xr:uid="{00000000-0005-0000-0000-0000BD000000}"/>
    <cellStyle name="Normal 14 2 2 3" xfId="561" xr:uid="{00000000-0005-0000-0000-0000BE000000}"/>
    <cellStyle name="Normal 14 2 2 3 2" xfId="1475" xr:uid="{00000000-0005-0000-0000-0000BF000000}"/>
    <cellStyle name="Normal 14 2 2 3 3" xfId="1060" xr:uid="{00000000-0005-0000-0000-0000C0000000}"/>
    <cellStyle name="Normal 14 2 2 4" xfId="1334" xr:uid="{00000000-0005-0000-0000-0000C1000000}"/>
    <cellStyle name="Normal 14 2 2 5" xfId="919" xr:uid="{00000000-0005-0000-0000-0000C2000000}"/>
    <cellStyle name="Normal 14 2 3" xfId="665" xr:uid="{00000000-0005-0000-0000-0000C3000000}"/>
    <cellStyle name="Normal 14 2 3 2" xfId="807" xr:uid="{00000000-0005-0000-0000-0000C4000000}"/>
    <cellStyle name="Normal 14 2 3 2 2" xfId="1653" xr:uid="{00000000-0005-0000-0000-0000C5000000}"/>
    <cellStyle name="Normal 14 2 3 2 3" xfId="1238" xr:uid="{00000000-0005-0000-0000-0000C6000000}"/>
    <cellStyle name="Normal 14 2 3 3" xfId="1518" xr:uid="{00000000-0005-0000-0000-0000C7000000}"/>
    <cellStyle name="Normal 14 2 3 4" xfId="1103" xr:uid="{00000000-0005-0000-0000-0000C8000000}"/>
    <cellStyle name="Normal 14 2 4" xfId="502" xr:uid="{00000000-0005-0000-0000-0000C9000000}"/>
    <cellStyle name="Normal 14 2 4 2" xfId="1429" xr:uid="{00000000-0005-0000-0000-0000CA000000}"/>
    <cellStyle name="Normal 14 2 4 3" xfId="1014" xr:uid="{00000000-0005-0000-0000-0000CB000000}"/>
    <cellStyle name="Normal 14 2 5" xfId="717" xr:uid="{00000000-0005-0000-0000-0000CC000000}"/>
    <cellStyle name="Normal 14 2 5 2" xfId="1564" xr:uid="{00000000-0005-0000-0000-0000CD000000}"/>
    <cellStyle name="Normal 14 2 5 3" xfId="1149" xr:uid="{00000000-0005-0000-0000-0000CE000000}"/>
    <cellStyle name="Normal 14 2 6" xfId="373" xr:uid="{00000000-0005-0000-0000-0000CF000000}"/>
    <cellStyle name="Normal 14 2 6 2" xfId="1380" xr:uid="{00000000-0005-0000-0000-0000D0000000}"/>
    <cellStyle name="Normal 14 2 6 3" xfId="965" xr:uid="{00000000-0005-0000-0000-0000D1000000}"/>
    <cellStyle name="Normal 14 2 7" xfId="1292" xr:uid="{00000000-0005-0000-0000-0000D2000000}"/>
    <cellStyle name="Normal 14 2 8" xfId="878" xr:uid="{00000000-0005-0000-0000-0000D3000000}"/>
    <cellStyle name="Normal 14 3" xfId="67" xr:uid="{00000000-0005-0000-0000-0000D4000000}"/>
    <cellStyle name="Normal 14 3 2" xfId="196" xr:uid="{00000000-0005-0000-0000-0000D5000000}"/>
    <cellStyle name="Normal 14 3 2 2" xfId="764" xr:uid="{00000000-0005-0000-0000-0000D6000000}"/>
    <cellStyle name="Normal 14 3 2 2 2" xfId="1611" xr:uid="{00000000-0005-0000-0000-0000D7000000}"/>
    <cellStyle name="Normal 14 3 2 2 3" xfId="1196" xr:uid="{00000000-0005-0000-0000-0000D8000000}"/>
    <cellStyle name="Normal 14 3 2 3" xfId="562" xr:uid="{00000000-0005-0000-0000-0000D9000000}"/>
    <cellStyle name="Normal 14 3 2 3 2" xfId="1476" xr:uid="{00000000-0005-0000-0000-0000DA000000}"/>
    <cellStyle name="Normal 14 3 2 3 3" xfId="1061" xr:uid="{00000000-0005-0000-0000-0000DB000000}"/>
    <cellStyle name="Normal 14 3 2 4" xfId="1335" xr:uid="{00000000-0005-0000-0000-0000DC000000}"/>
    <cellStyle name="Normal 14 3 2 5" xfId="920" xr:uid="{00000000-0005-0000-0000-0000DD000000}"/>
    <cellStyle name="Normal 14 3 3" xfId="666" xr:uid="{00000000-0005-0000-0000-0000DE000000}"/>
    <cellStyle name="Normal 14 3 3 2" xfId="808" xr:uid="{00000000-0005-0000-0000-0000DF000000}"/>
    <cellStyle name="Normal 14 3 3 2 2" xfId="1654" xr:uid="{00000000-0005-0000-0000-0000E0000000}"/>
    <cellStyle name="Normal 14 3 3 2 3" xfId="1239" xr:uid="{00000000-0005-0000-0000-0000E1000000}"/>
    <cellStyle name="Normal 14 3 3 3" xfId="1519" xr:uid="{00000000-0005-0000-0000-0000E2000000}"/>
    <cellStyle name="Normal 14 3 3 4" xfId="1104" xr:uid="{00000000-0005-0000-0000-0000E3000000}"/>
    <cellStyle name="Normal 14 3 4" xfId="503" xr:uid="{00000000-0005-0000-0000-0000E4000000}"/>
    <cellStyle name="Normal 14 3 4 2" xfId="1430" xr:uid="{00000000-0005-0000-0000-0000E5000000}"/>
    <cellStyle name="Normal 14 3 4 3" xfId="1015" xr:uid="{00000000-0005-0000-0000-0000E6000000}"/>
    <cellStyle name="Normal 14 3 5" xfId="718" xr:uid="{00000000-0005-0000-0000-0000E7000000}"/>
    <cellStyle name="Normal 14 3 5 2" xfId="1565" xr:uid="{00000000-0005-0000-0000-0000E8000000}"/>
    <cellStyle name="Normal 14 3 5 3" xfId="1150" xr:uid="{00000000-0005-0000-0000-0000E9000000}"/>
    <cellStyle name="Normal 14 3 6" xfId="374" xr:uid="{00000000-0005-0000-0000-0000EA000000}"/>
    <cellStyle name="Normal 14 3 6 2" xfId="1381" xr:uid="{00000000-0005-0000-0000-0000EB000000}"/>
    <cellStyle name="Normal 14 3 6 3" xfId="966" xr:uid="{00000000-0005-0000-0000-0000EC000000}"/>
    <cellStyle name="Normal 14 3 7" xfId="1293" xr:uid="{00000000-0005-0000-0000-0000ED000000}"/>
    <cellStyle name="Normal 14 3 8" xfId="879" xr:uid="{00000000-0005-0000-0000-0000EE000000}"/>
    <cellStyle name="Normal 14 4" xfId="197" xr:uid="{00000000-0005-0000-0000-0000EF000000}"/>
    <cellStyle name="Normal 14 4 2" xfId="762" xr:uid="{00000000-0005-0000-0000-0000F0000000}"/>
    <cellStyle name="Normal 14 4 2 2" xfId="1609" xr:uid="{00000000-0005-0000-0000-0000F1000000}"/>
    <cellStyle name="Normal 14 4 2 3" xfId="1194" xr:uid="{00000000-0005-0000-0000-0000F2000000}"/>
    <cellStyle name="Normal 14 4 3" xfId="560" xr:uid="{00000000-0005-0000-0000-0000F3000000}"/>
    <cellStyle name="Normal 14 4 3 2" xfId="1474" xr:uid="{00000000-0005-0000-0000-0000F4000000}"/>
    <cellStyle name="Normal 14 4 3 3" xfId="1059" xr:uid="{00000000-0005-0000-0000-0000F5000000}"/>
    <cellStyle name="Normal 14 4 4" xfId="1336" xr:uid="{00000000-0005-0000-0000-0000F6000000}"/>
    <cellStyle name="Normal 14 4 5" xfId="921" xr:uid="{00000000-0005-0000-0000-0000F7000000}"/>
    <cellStyle name="Normal 14 5" xfId="664" xr:uid="{00000000-0005-0000-0000-0000F8000000}"/>
    <cellStyle name="Normal 14 5 2" xfId="806" xr:uid="{00000000-0005-0000-0000-0000F9000000}"/>
    <cellStyle name="Normal 14 5 2 2" xfId="1652" xr:uid="{00000000-0005-0000-0000-0000FA000000}"/>
    <cellStyle name="Normal 14 5 2 3" xfId="1237" xr:uid="{00000000-0005-0000-0000-0000FB000000}"/>
    <cellStyle name="Normal 14 5 3" xfId="1517" xr:uid="{00000000-0005-0000-0000-0000FC000000}"/>
    <cellStyle name="Normal 14 5 4" xfId="1102" xr:uid="{00000000-0005-0000-0000-0000FD000000}"/>
    <cellStyle name="Normal 14 6" xfId="501" xr:uid="{00000000-0005-0000-0000-0000FE000000}"/>
    <cellStyle name="Normal 14 6 2" xfId="1428" xr:uid="{00000000-0005-0000-0000-0000FF000000}"/>
    <cellStyle name="Normal 14 6 3" xfId="1013" xr:uid="{00000000-0005-0000-0000-000000010000}"/>
    <cellStyle name="Normal 14 7" xfId="716" xr:uid="{00000000-0005-0000-0000-000001010000}"/>
    <cellStyle name="Normal 14 7 2" xfId="1563" xr:uid="{00000000-0005-0000-0000-000002010000}"/>
    <cellStyle name="Normal 14 7 3" xfId="1148" xr:uid="{00000000-0005-0000-0000-000003010000}"/>
    <cellStyle name="Normal 14 8" xfId="372" xr:uid="{00000000-0005-0000-0000-000004010000}"/>
    <cellStyle name="Normal 14 8 2" xfId="1379" xr:uid="{00000000-0005-0000-0000-000005010000}"/>
    <cellStyle name="Normal 14 8 3" xfId="964" xr:uid="{00000000-0005-0000-0000-000006010000}"/>
    <cellStyle name="Normal 14 9" xfId="1291" xr:uid="{00000000-0005-0000-0000-000007010000}"/>
    <cellStyle name="Normal 15" xfId="68" xr:uid="{00000000-0005-0000-0000-000008010000}"/>
    <cellStyle name="Normal 15 2" xfId="69" xr:uid="{00000000-0005-0000-0000-000009010000}"/>
    <cellStyle name="Normal 16" xfId="70" xr:uid="{00000000-0005-0000-0000-00000A010000}"/>
    <cellStyle name="Normal 16 10" xfId="880" xr:uid="{00000000-0005-0000-0000-00000B010000}"/>
    <cellStyle name="Normal 16 2" xfId="71" xr:uid="{00000000-0005-0000-0000-00000C010000}"/>
    <cellStyle name="Normal 16 2 2" xfId="198" xr:uid="{00000000-0005-0000-0000-00000D010000}"/>
    <cellStyle name="Normal 16 2 2 2" xfId="766" xr:uid="{00000000-0005-0000-0000-00000E010000}"/>
    <cellStyle name="Normal 16 2 2 2 2" xfId="1613" xr:uid="{00000000-0005-0000-0000-00000F010000}"/>
    <cellStyle name="Normal 16 2 2 2 3" xfId="1198" xr:uid="{00000000-0005-0000-0000-000010010000}"/>
    <cellStyle name="Normal 16 2 2 3" xfId="564" xr:uid="{00000000-0005-0000-0000-000011010000}"/>
    <cellStyle name="Normal 16 2 2 3 2" xfId="1478" xr:uid="{00000000-0005-0000-0000-000012010000}"/>
    <cellStyle name="Normal 16 2 2 3 3" xfId="1063" xr:uid="{00000000-0005-0000-0000-000013010000}"/>
    <cellStyle name="Normal 16 2 2 4" xfId="1337" xr:uid="{00000000-0005-0000-0000-000014010000}"/>
    <cellStyle name="Normal 16 2 2 5" xfId="922" xr:uid="{00000000-0005-0000-0000-000015010000}"/>
    <cellStyle name="Normal 16 2 3" xfId="668" xr:uid="{00000000-0005-0000-0000-000016010000}"/>
    <cellStyle name="Normal 16 2 3 2" xfId="810" xr:uid="{00000000-0005-0000-0000-000017010000}"/>
    <cellStyle name="Normal 16 2 3 2 2" xfId="1656" xr:uid="{00000000-0005-0000-0000-000018010000}"/>
    <cellStyle name="Normal 16 2 3 2 3" xfId="1241" xr:uid="{00000000-0005-0000-0000-000019010000}"/>
    <cellStyle name="Normal 16 2 3 3" xfId="1521" xr:uid="{00000000-0005-0000-0000-00001A010000}"/>
    <cellStyle name="Normal 16 2 3 4" xfId="1106" xr:uid="{00000000-0005-0000-0000-00001B010000}"/>
    <cellStyle name="Normal 16 2 4" xfId="505" xr:uid="{00000000-0005-0000-0000-00001C010000}"/>
    <cellStyle name="Normal 16 2 4 2" xfId="1432" xr:uid="{00000000-0005-0000-0000-00001D010000}"/>
    <cellStyle name="Normal 16 2 4 3" xfId="1017" xr:uid="{00000000-0005-0000-0000-00001E010000}"/>
    <cellStyle name="Normal 16 2 5" xfId="720" xr:uid="{00000000-0005-0000-0000-00001F010000}"/>
    <cellStyle name="Normal 16 2 5 2" xfId="1567" xr:uid="{00000000-0005-0000-0000-000020010000}"/>
    <cellStyle name="Normal 16 2 5 3" xfId="1152" xr:uid="{00000000-0005-0000-0000-000021010000}"/>
    <cellStyle name="Normal 16 2 6" xfId="377" xr:uid="{00000000-0005-0000-0000-000022010000}"/>
    <cellStyle name="Normal 16 2 6 2" xfId="1383" xr:uid="{00000000-0005-0000-0000-000023010000}"/>
    <cellStyle name="Normal 16 2 6 3" xfId="968" xr:uid="{00000000-0005-0000-0000-000024010000}"/>
    <cellStyle name="Normal 16 2 7" xfId="1295" xr:uid="{00000000-0005-0000-0000-000025010000}"/>
    <cellStyle name="Normal 16 2 8" xfId="881" xr:uid="{00000000-0005-0000-0000-000026010000}"/>
    <cellStyle name="Normal 16 3" xfId="72" xr:uid="{00000000-0005-0000-0000-000027010000}"/>
    <cellStyle name="Normal 16 3 2" xfId="199" xr:uid="{00000000-0005-0000-0000-000028010000}"/>
    <cellStyle name="Normal 16 3 2 2" xfId="767" xr:uid="{00000000-0005-0000-0000-000029010000}"/>
    <cellStyle name="Normal 16 3 2 2 2" xfId="1614" xr:uid="{00000000-0005-0000-0000-00002A010000}"/>
    <cellStyle name="Normal 16 3 2 2 3" xfId="1199" xr:uid="{00000000-0005-0000-0000-00002B010000}"/>
    <cellStyle name="Normal 16 3 2 3" xfId="565" xr:uid="{00000000-0005-0000-0000-00002C010000}"/>
    <cellStyle name="Normal 16 3 2 3 2" xfId="1479" xr:uid="{00000000-0005-0000-0000-00002D010000}"/>
    <cellStyle name="Normal 16 3 2 3 3" xfId="1064" xr:uid="{00000000-0005-0000-0000-00002E010000}"/>
    <cellStyle name="Normal 16 3 2 4" xfId="1338" xr:uid="{00000000-0005-0000-0000-00002F010000}"/>
    <cellStyle name="Normal 16 3 2 5" xfId="923" xr:uid="{00000000-0005-0000-0000-000030010000}"/>
    <cellStyle name="Normal 16 3 3" xfId="669" xr:uid="{00000000-0005-0000-0000-000031010000}"/>
    <cellStyle name="Normal 16 3 3 2" xfId="811" xr:uid="{00000000-0005-0000-0000-000032010000}"/>
    <cellStyle name="Normal 16 3 3 2 2" xfId="1657" xr:uid="{00000000-0005-0000-0000-000033010000}"/>
    <cellStyle name="Normal 16 3 3 2 3" xfId="1242" xr:uid="{00000000-0005-0000-0000-000034010000}"/>
    <cellStyle name="Normal 16 3 3 3" xfId="1522" xr:uid="{00000000-0005-0000-0000-000035010000}"/>
    <cellStyle name="Normal 16 3 3 4" xfId="1107" xr:uid="{00000000-0005-0000-0000-000036010000}"/>
    <cellStyle name="Normal 16 3 4" xfId="506" xr:uid="{00000000-0005-0000-0000-000037010000}"/>
    <cellStyle name="Normal 16 3 4 2" xfId="1433" xr:uid="{00000000-0005-0000-0000-000038010000}"/>
    <cellStyle name="Normal 16 3 4 3" xfId="1018" xr:uid="{00000000-0005-0000-0000-000039010000}"/>
    <cellStyle name="Normal 16 3 5" xfId="721" xr:uid="{00000000-0005-0000-0000-00003A010000}"/>
    <cellStyle name="Normal 16 3 5 2" xfId="1568" xr:uid="{00000000-0005-0000-0000-00003B010000}"/>
    <cellStyle name="Normal 16 3 5 3" xfId="1153" xr:uid="{00000000-0005-0000-0000-00003C010000}"/>
    <cellStyle name="Normal 16 3 6" xfId="378" xr:uid="{00000000-0005-0000-0000-00003D010000}"/>
    <cellStyle name="Normal 16 3 6 2" xfId="1384" xr:uid="{00000000-0005-0000-0000-00003E010000}"/>
    <cellStyle name="Normal 16 3 6 3" xfId="969" xr:uid="{00000000-0005-0000-0000-00003F010000}"/>
    <cellStyle name="Normal 16 3 7" xfId="1296" xr:uid="{00000000-0005-0000-0000-000040010000}"/>
    <cellStyle name="Normal 16 3 8" xfId="882" xr:uid="{00000000-0005-0000-0000-000041010000}"/>
    <cellStyle name="Normal 16 4" xfId="200" xr:uid="{00000000-0005-0000-0000-000042010000}"/>
    <cellStyle name="Normal 16 4 2" xfId="765" xr:uid="{00000000-0005-0000-0000-000043010000}"/>
    <cellStyle name="Normal 16 4 2 2" xfId="1612" xr:uid="{00000000-0005-0000-0000-000044010000}"/>
    <cellStyle name="Normal 16 4 2 3" xfId="1197" xr:uid="{00000000-0005-0000-0000-000045010000}"/>
    <cellStyle name="Normal 16 4 3" xfId="563" xr:uid="{00000000-0005-0000-0000-000046010000}"/>
    <cellStyle name="Normal 16 4 3 2" xfId="1477" xr:uid="{00000000-0005-0000-0000-000047010000}"/>
    <cellStyle name="Normal 16 4 3 3" xfId="1062" xr:uid="{00000000-0005-0000-0000-000048010000}"/>
    <cellStyle name="Normal 16 4 4" xfId="1339" xr:uid="{00000000-0005-0000-0000-000049010000}"/>
    <cellStyle name="Normal 16 4 5" xfId="924" xr:uid="{00000000-0005-0000-0000-00004A010000}"/>
    <cellStyle name="Normal 16 5" xfId="667" xr:uid="{00000000-0005-0000-0000-00004B010000}"/>
    <cellStyle name="Normal 16 5 2" xfId="809" xr:uid="{00000000-0005-0000-0000-00004C010000}"/>
    <cellStyle name="Normal 16 5 2 2" xfId="1655" xr:uid="{00000000-0005-0000-0000-00004D010000}"/>
    <cellStyle name="Normal 16 5 2 3" xfId="1240" xr:uid="{00000000-0005-0000-0000-00004E010000}"/>
    <cellStyle name="Normal 16 5 3" xfId="1520" xr:uid="{00000000-0005-0000-0000-00004F010000}"/>
    <cellStyle name="Normal 16 5 4" xfId="1105" xr:uid="{00000000-0005-0000-0000-000050010000}"/>
    <cellStyle name="Normal 16 6" xfId="504" xr:uid="{00000000-0005-0000-0000-000051010000}"/>
    <cellStyle name="Normal 16 6 2" xfId="1431" xr:uid="{00000000-0005-0000-0000-000052010000}"/>
    <cellStyle name="Normal 16 6 3" xfId="1016" xr:uid="{00000000-0005-0000-0000-000053010000}"/>
    <cellStyle name="Normal 16 7" xfId="719" xr:uid="{00000000-0005-0000-0000-000054010000}"/>
    <cellStyle name="Normal 16 7 2" xfId="1566" xr:uid="{00000000-0005-0000-0000-000055010000}"/>
    <cellStyle name="Normal 16 7 3" xfId="1151" xr:uid="{00000000-0005-0000-0000-000056010000}"/>
    <cellStyle name="Normal 16 8" xfId="376" xr:uid="{00000000-0005-0000-0000-000057010000}"/>
    <cellStyle name="Normal 16 8 2" xfId="1382" xr:uid="{00000000-0005-0000-0000-000058010000}"/>
    <cellStyle name="Normal 16 8 3" xfId="967" xr:uid="{00000000-0005-0000-0000-000059010000}"/>
    <cellStyle name="Normal 16 9" xfId="1294" xr:uid="{00000000-0005-0000-0000-00005A010000}"/>
    <cellStyle name="Normal 17" xfId="73" xr:uid="{00000000-0005-0000-0000-00005B010000}"/>
    <cellStyle name="Normal 17 2" xfId="201" xr:uid="{00000000-0005-0000-0000-00005C010000}"/>
    <cellStyle name="Normal 17 2 2" xfId="566" xr:uid="{00000000-0005-0000-0000-00005D010000}"/>
    <cellStyle name="Normal 17 3" xfId="470" xr:uid="{00000000-0005-0000-0000-00005E010000}"/>
    <cellStyle name="Normal 17 4" xfId="339" xr:uid="{00000000-0005-0000-0000-00005F010000}"/>
    <cellStyle name="Normal 18" xfId="74" xr:uid="{00000000-0005-0000-0000-000060010000}"/>
    <cellStyle name="Normal 18 2" xfId="202" xr:uid="{00000000-0005-0000-0000-000061010000}"/>
    <cellStyle name="Normal 18 2 2" xfId="567" xr:uid="{00000000-0005-0000-0000-000062010000}"/>
    <cellStyle name="Normal 18 3" xfId="480" xr:uid="{00000000-0005-0000-0000-000063010000}"/>
    <cellStyle name="Normal 18 4" xfId="349" xr:uid="{00000000-0005-0000-0000-000064010000}"/>
    <cellStyle name="Normal 19" xfId="75" xr:uid="{00000000-0005-0000-0000-000065010000}"/>
    <cellStyle name="Normal 19 2" xfId="203" xr:uid="{00000000-0005-0000-0000-000066010000}"/>
    <cellStyle name="Normal 19 2 2" xfId="568" xr:uid="{00000000-0005-0000-0000-000067010000}"/>
    <cellStyle name="Normal 19 3" xfId="461" xr:uid="{00000000-0005-0000-0000-000068010000}"/>
    <cellStyle name="Normal 19 4" xfId="330" xr:uid="{00000000-0005-0000-0000-000069010000}"/>
    <cellStyle name="Normal 2" xfId="12" xr:uid="{00000000-0005-0000-0000-00006A010000}"/>
    <cellStyle name="Normal 2 2" xfId="76" xr:uid="{00000000-0005-0000-0000-00006B010000}"/>
    <cellStyle name="Normal 2 2 2" xfId="77" xr:uid="{00000000-0005-0000-0000-00006C010000}"/>
    <cellStyle name="Normal 2 2 2 2" xfId="307" xr:uid="{00000000-0005-0000-0000-00006D010000}"/>
    <cellStyle name="Normal 2 3" xfId="301" xr:uid="{00000000-0005-0000-0000-00006E010000}"/>
    <cellStyle name="Normal 20" xfId="78" xr:uid="{00000000-0005-0000-0000-00006F010000}"/>
    <cellStyle name="Normal 20 2" xfId="204" xr:uid="{00000000-0005-0000-0000-000070010000}"/>
    <cellStyle name="Normal 20 2 2" xfId="569" xr:uid="{00000000-0005-0000-0000-000071010000}"/>
    <cellStyle name="Normal 20 3" xfId="466" xr:uid="{00000000-0005-0000-0000-000072010000}"/>
    <cellStyle name="Normal 20 4" xfId="335" xr:uid="{00000000-0005-0000-0000-000073010000}"/>
    <cellStyle name="Normal 21" xfId="79" xr:uid="{00000000-0005-0000-0000-000074010000}"/>
    <cellStyle name="Normal 21 2" xfId="205" xr:uid="{00000000-0005-0000-0000-000075010000}"/>
    <cellStyle name="Normal 21 2 2" xfId="570" xr:uid="{00000000-0005-0000-0000-000076010000}"/>
    <cellStyle name="Normal 21 3" xfId="475" xr:uid="{00000000-0005-0000-0000-000077010000}"/>
    <cellStyle name="Normal 21 4" xfId="344" xr:uid="{00000000-0005-0000-0000-000078010000}"/>
    <cellStyle name="Normal 22" xfId="80" xr:uid="{00000000-0005-0000-0000-000079010000}"/>
    <cellStyle name="Normal 22 2" xfId="206" xr:uid="{00000000-0005-0000-0000-00007A010000}"/>
    <cellStyle name="Normal 22 2 2" xfId="571" xr:uid="{00000000-0005-0000-0000-00007B010000}"/>
    <cellStyle name="Normal 22 3" xfId="457" xr:uid="{00000000-0005-0000-0000-00007C010000}"/>
    <cellStyle name="Normal 22 4" xfId="326" xr:uid="{00000000-0005-0000-0000-00007D010000}"/>
    <cellStyle name="Normal 23" xfId="81" xr:uid="{00000000-0005-0000-0000-00007E010000}"/>
    <cellStyle name="Normal 23 2" xfId="207" xr:uid="{00000000-0005-0000-0000-00007F010000}"/>
    <cellStyle name="Normal 23 2 2" xfId="572" xr:uid="{00000000-0005-0000-0000-000080010000}"/>
    <cellStyle name="Normal 23 3" xfId="453" xr:uid="{00000000-0005-0000-0000-000081010000}"/>
    <cellStyle name="Normal 23 4" xfId="322" xr:uid="{00000000-0005-0000-0000-000082010000}"/>
    <cellStyle name="Normal 24" xfId="82" xr:uid="{00000000-0005-0000-0000-000083010000}"/>
    <cellStyle name="Normal 24 2" xfId="208" xr:uid="{00000000-0005-0000-0000-000084010000}"/>
    <cellStyle name="Normal 24 2 2" xfId="573" xr:uid="{00000000-0005-0000-0000-000085010000}"/>
    <cellStyle name="Normal 24 3" xfId="455" xr:uid="{00000000-0005-0000-0000-000086010000}"/>
    <cellStyle name="Normal 24 4" xfId="324" xr:uid="{00000000-0005-0000-0000-000087010000}"/>
    <cellStyle name="Normal 25" xfId="83" xr:uid="{00000000-0005-0000-0000-000088010000}"/>
    <cellStyle name="Normal 25 2" xfId="209" xr:uid="{00000000-0005-0000-0000-000089010000}"/>
    <cellStyle name="Normal 25 2 2" xfId="574" xr:uid="{00000000-0005-0000-0000-00008A010000}"/>
    <cellStyle name="Normal 25 3" xfId="484" xr:uid="{00000000-0005-0000-0000-00008B010000}"/>
    <cellStyle name="Normal 25 4" xfId="353" xr:uid="{00000000-0005-0000-0000-00008C010000}"/>
    <cellStyle name="Normal 26" xfId="84" xr:uid="{00000000-0005-0000-0000-00008D010000}"/>
    <cellStyle name="Normal 26 2" xfId="210" xr:uid="{00000000-0005-0000-0000-00008E010000}"/>
    <cellStyle name="Normal 26 2 2" xfId="575" xr:uid="{00000000-0005-0000-0000-00008F010000}"/>
    <cellStyle name="Normal 26 3" xfId="495" xr:uid="{00000000-0005-0000-0000-000090010000}"/>
    <cellStyle name="Normal 26 4" xfId="364" xr:uid="{00000000-0005-0000-0000-000091010000}"/>
    <cellStyle name="Normal 27" xfId="85" xr:uid="{00000000-0005-0000-0000-000092010000}"/>
    <cellStyle name="Normal 27 2" xfId="211" xr:uid="{00000000-0005-0000-0000-000093010000}"/>
    <cellStyle name="Normal 27 2 2" xfId="576" xr:uid="{00000000-0005-0000-0000-000094010000}"/>
    <cellStyle name="Normal 27 3" xfId="489" xr:uid="{00000000-0005-0000-0000-000095010000}"/>
    <cellStyle name="Normal 27 4" xfId="358" xr:uid="{00000000-0005-0000-0000-000096010000}"/>
    <cellStyle name="Normal 28" xfId="86" xr:uid="{00000000-0005-0000-0000-000097010000}"/>
    <cellStyle name="Normal 28 2" xfId="212" xr:uid="{00000000-0005-0000-0000-000098010000}"/>
    <cellStyle name="Normal 28 2 2" xfId="577" xr:uid="{00000000-0005-0000-0000-000099010000}"/>
    <cellStyle name="Normal 28 3" xfId="486" xr:uid="{00000000-0005-0000-0000-00009A010000}"/>
    <cellStyle name="Normal 28 4" xfId="355" xr:uid="{00000000-0005-0000-0000-00009B010000}"/>
    <cellStyle name="Normal 29" xfId="87" xr:uid="{00000000-0005-0000-0000-00009C010000}"/>
    <cellStyle name="Normal 29 2" xfId="213" xr:uid="{00000000-0005-0000-0000-00009D010000}"/>
    <cellStyle name="Normal 29 2 2" xfId="578" xr:uid="{00000000-0005-0000-0000-00009E010000}"/>
    <cellStyle name="Normal 29 3" xfId="477" xr:uid="{00000000-0005-0000-0000-00009F010000}"/>
    <cellStyle name="Normal 29 4" xfId="346" xr:uid="{00000000-0005-0000-0000-0000A0010000}"/>
    <cellStyle name="Normal 3" xfId="13" xr:uid="{00000000-0005-0000-0000-0000A1010000}"/>
    <cellStyle name="Normal 3 2" xfId="88" xr:uid="{00000000-0005-0000-0000-0000A2010000}"/>
    <cellStyle name="Normal 3 2 2" xfId="214" xr:uid="{00000000-0005-0000-0000-0000A3010000}"/>
    <cellStyle name="Normal 3 2 2 2" xfId="580" xr:uid="{00000000-0005-0000-0000-0000A4010000}"/>
    <cellStyle name="Normal 3 2 3" xfId="507" xr:uid="{00000000-0005-0000-0000-0000A5010000}"/>
    <cellStyle name="Normal 3 2 4" xfId="379" xr:uid="{00000000-0005-0000-0000-0000A6010000}"/>
    <cellStyle name="Normal 3 3" xfId="89" xr:uid="{00000000-0005-0000-0000-0000A7010000}"/>
    <cellStyle name="Normal 3 4" xfId="215" xr:uid="{00000000-0005-0000-0000-0000A8010000}"/>
    <cellStyle name="Normal 3 4 2" xfId="579" xr:uid="{00000000-0005-0000-0000-0000A9010000}"/>
    <cellStyle name="Normal 30" xfId="90" xr:uid="{00000000-0005-0000-0000-0000AA010000}"/>
    <cellStyle name="Normal 30 2" xfId="216" xr:uid="{00000000-0005-0000-0000-0000AB010000}"/>
    <cellStyle name="Normal 30 2 2" xfId="581" xr:uid="{00000000-0005-0000-0000-0000AC010000}"/>
    <cellStyle name="Normal 30 3" xfId="451" xr:uid="{00000000-0005-0000-0000-0000AD010000}"/>
    <cellStyle name="Normal 30 4" xfId="320" xr:uid="{00000000-0005-0000-0000-0000AE010000}"/>
    <cellStyle name="Normal 31" xfId="91" xr:uid="{00000000-0005-0000-0000-0000AF010000}"/>
    <cellStyle name="Normal 31 2" xfId="217" xr:uid="{00000000-0005-0000-0000-0000B0010000}"/>
    <cellStyle name="Normal 31 2 2" xfId="582" xr:uid="{00000000-0005-0000-0000-0000B1010000}"/>
    <cellStyle name="Normal 31 3" xfId="482" xr:uid="{00000000-0005-0000-0000-0000B2010000}"/>
    <cellStyle name="Normal 31 4" xfId="351" xr:uid="{00000000-0005-0000-0000-0000B3010000}"/>
    <cellStyle name="Normal 32" xfId="92" xr:uid="{00000000-0005-0000-0000-0000B4010000}"/>
    <cellStyle name="Normal 32 2" xfId="218" xr:uid="{00000000-0005-0000-0000-0000B5010000}"/>
    <cellStyle name="Normal 32 2 2" xfId="583" xr:uid="{00000000-0005-0000-0000-0000B6010000}"/>
    <cellStyle name="Normal 32 3" xfId="459" xr:uid="{00000000-0005-0000-0000-0000B7010000}"/>
    <cellStyle name="Normal 32 4" xfId="328" xr:uid="{00000000-0005-0000-0000-0000B8010000}"/>
    <cellStyle name="Normal 33" xfId="93" xr:uid="{00000000-0005-0000-0000-0000B9010000}"/>
    <cellStyle name="Normal 33 2" xfId="219" xr:uid="{00000000-0005-0000-0000-0000BA010000}"/>
    <cellStyle name="Normal 33 2 2" xfId="584" xr:uid="{00000000-0005-0000-0000-0000BB010000}"/>
    <cellStyle name="Normal 33 3" xfId="468" xr:uid="{00000000-0005-0000-0000-0000BC010000}"/>
    <cellStyle name="Normal 33 4" xfId="337" xr:uid="{00000000-0005-0000-0000-0000BD010000}"/>
    <cellStyle name="Normal 34" xfId="94" xr:uid="{00000000-0005-0000-0000-0000BE010000}"/>
    <cellStyle name="Normal 34 2" xfId="220" xr:uid="{00000000-0005-0000-0000-0000BF010000}"/>
    <cellStyle name="Normal 34 2 2" xfId="585" xr:uid="{00000000-0005-0000-0000-0000C0010000}"/>
    <cellStyle name="Normal 34 3" xfId="493" xr:uid="{00000000-0005-0000-0000-0000C1010000}"/>
    <cellStyle name="Normal 34 4" xfId="362" xr:uid="{00000000-0005-0000-0000-0000C2010000}"/>
    <cellStyle name="Normal 35" xfId="95" xr:uid="{00000000-0005-0000-0000-0000C3010000}"/>
    <cellStyle name="Normal 35 2" xfId="221" xr:uid="{00000000-0005-0000-0000-0000C4010000}"/>
    <cellStyle name="Normal 35 2 2" xfId="586" xr:uid="{00000000-0005-0000-0000-0000C5010000}"/>
    <cellStyle name="Normal 35 3" xfId="478" xr:uid="{00000000-0005-0000-0000-0000C6010000}"/>
    <cellStyle name="Normal 35 4" xfId="347" xr:uid="{00000000-0005-0000-0000-0000C7010000}"/>
    <cellStyle name="Normal 36" xfId="96" xr:uid="{00000000-0005-0000-0000-0000C8010000}"/>
    <cellStyle name="Normal 36 2" xfId="222" xr:uid="{00000000-0005-0000-0000-0000C9010000}"/>
    <cellStyle name="Normal 36 2 2" xfId="587" xr:uid="{00000000-0005-0000-0000-0000CA010000}"/>
    <cellStyle name="Normal 36 3" xfId="464" xr:uid="{00000000-0005-0000-0000-0000CB010000}"/>
    <cellStyle name="Normal 36 4" xfId="333" xr:uid="{00000000-0005-0000-0000-0000CC010000}"/>
    <cellStyle name="Normal 37" xfId="97" xr:uid="{00000000-0005-0000-0000-0000CD010000}"/>
    <cellStyle name="Normal 37 2" xfId="98" xr:uid="{00000000-0005-0000-0000-0000CE010000}"/>
    <cellStyle name="Normal 37 2 2" xfId="223" xr:uid="{00000000-0005-0000-0000-0000CF010000}"/>
    <cellStyle name="Normal 37 2 2 2" xfId="769" xr:uid="{00000000-0005-0000-0000-0000D0010000}"/>
    <cellStyle name="Normal 37 2 2 2 2" xfId="1616" xr:uid="{00000000-0005-0000-0000-0000D1010000}"/>
    <cellStyle name="Normal 37 2 2 2 3" xfId="1201" xr:uid="{00000000-0005-0000-0000-0000D2010000}"/>
    <cellStyle name="Normal 37 2 2 3" xfId="589" xr:uid="{00000000-0005-0000-0000-0000D3010000}"/>
    <cellStyle name="Normal 37 2 2 3 2" xfId="1481" xr:uid="{00000000-0005-0000-0000-0000D4010000}"/>
    <cellStyle name="Normal 37 2 2 3 3" xfId="1066" xr:uid="{00000000-0005-0000-0000-0000D5010000}"/>
    <cellStyle name="Normal 37 2 2 4" xfId="1340" xr:uid="{00000000-0005-0000-0000-0000D6010000}"/>
    <cellStyle name="Normal 37 2 2 5" xfId="925" xr:uid="{00000000-0005-0000-0000-0000D7010000}"/>
    <cellStyle name="Normal 37 2 3" xfId="671" xr:uid="{00000000-0005-0000-0000-0000D8010000}"/>
    <cellStyle name="Normal 37 2 3 2" xfId="813" xr:uid="{00000000-0005-0000-0000-0000D9010000}"/>
    <cellStyle name="Normal 37 2 3 2 2" xfId="1659" xr:uid="{00000000-0005-0000-0000-0000DA010000}"/>
    <cellStyle name="Normal 37 2 3 2 3" xfId="1244" xr:uid="{00000000-0005-0000-0000-0000DB010000}"/>
    <cellStyle name="Normal 37 2 3 3" xfId="1524" xr:uid="{00000000-0005-0000-0000-0000DC010000}"/>
    <cellStyle name="Normal 37 2 3 4" xfId="1109" xr:uid="{00000000-0005-0000-0000-0000DD010000}"/>
    <cellStyle name="Normal 37 2 4" xfId="509" xr:uid="{00000000-0005-0000-0000-0000DE010000}"/>
    <cellStyle name="Normal 37 2 4 2" xfId="1435" xr:uid="{00000000-0005-0000-0000-0000DF010000}"/>
    <cellStyle name="Normal 37 2 4 3" xfId="1020" xr:uid="{00000000-0005-0000-0000-0000E0010000}"/>
    <cellStyle name="Normal 37 2 5" xfId="723" xr:uid="{00000000-0005-0000-0000-0000E1010000}"/>
    <cellStyle name="Normal 37 2 5 2" xfId="1570" xr:uid="{00000000-0005-0000-0000-0000E2010000}"/>
    <cellStyle name="Normal 37 2 5 3" xfId="1155" xr:uid="{00000000-0005-0000-0000-0000E3010000}"/>
    <cellStyle name="Normal 37 2 6" xfId="381" xr:uid="{00000000-0005-0000-0000-0000E4010000}"/>
    <cellStyle name="Normal 37 2 6 2" xfId="1386" xr:uid="{00000000-0005-0000-0000-0000E5010000}"/>
    <cellStyle name="Normal 37 2 6 3" xfId="971" xr:uid="{00000000-0005-0000-0000-0000E6010000}"/>
    <cellStyle name="Normal 37 2 7" xfId="1298" xr:uid="{00000000-0005-0000-0000-0000E7010000}"/>
    <cellStyle name="Normal 37 2 8" xfId="884" xr:uid="{00000000-0005-0000-0000-0000E8010000}"/>
    <cellStyle name="Normal 37 3" xfId="224" xr:uid="{00000000-0005-0000-0000-0000E9010000}"/>
    <cellStyle name="Normal 37 3 2" xfId="768" xr:uid="{00000000-0005-0000-0000-0000EA010000}"/>
    <cellStyle name="Normal 37 3 2 2" xfId="1615" xr:uid="{00000000-0005-0000-0000-0000EB010000}"/>
    <cellStyle name="Normal 37 3 2 3" xfId="1200" xr:uid="{00000000-0005-0000-0000-0000EC010000}"/>
    <cellStyle name="Normal 37 3 3" xfId="588" xr:uid="{00000000-0005-0000-0000-0000ED010000}"/>
    <cellStyle name="Normal 37 3 3 2" xfId="1480" xr:uid="{00000000-0005-0000-0000-0000EE010000}"/>
    <cellStyle name="Normal 37 3 3 3" xfId="1065" xr:uid="{00000000-0005-0000-0000-0000EF010000}"/>
    <cellStyle name="Normal 37 3 4" xfId="1341" xr:uid="{00000000-0005-0000-0000-0000F0010000}"/>
    <cellStyle name="Normal 37 3 5" xfId="926" xr:uid="{00000000-0005-0000-0000-0000F1010000}"/>
    <cellStyle name="Normal 37 4" xfId="670" xr:uid="{00000000-0005-0000-0000-0000F2010000}"/>
    <cellStyle name="Normal 37 4 2" xfId="812" xr:uid="{00000000-0005-0000-0000-0000F3010000}"/>
    <cellStyle name="Normal 37 4 2 2" xfId="1658" xr:uid="{00000000-0005-0000-0000-0000F4010000}"/>
    <cellStyle name="Normal 37 4 2 3" xfId="1243" xr:uid="{00000000-0005-0000-0000-0000F5010000}"/>
    <cellStyle name="Normal 37 4 3" xfId="1523" xr:uid="{00000000-0005-0000-0000-0000F6010000}"/>
    <cellStyle name="Normal 37 4 4" xfId="1108" xr:uid="{00000000-0005-0000-0000-0000F7010000}"/>
    <cellStyle name="Normal 37 5" xfId="508" xr:uid="{00000000-0005-0000-0000-0000F8010000}"/>
    <cellStyle name="Normal 37 5 2" xfId="1434" xr:uid="{00000000-0005-0000-0000-0000F9010000}"/>
    <cellStyle name="Normal 37 5 3" xfId="1019" xr:uid="{00000000-0005-0000-0000-0000FA010000}"/>
    <cellStyle name="Normal 37 6" xfId="722" xr:uid="{00000000-0005-0000-0000-0000FB010000}"/>
    <cellStyle name="Normal 37 6 2" xfId="1569" xr:uid="{00000000-0005-0000-0000-0000FC010000}"/>
    <cellStyle name="Normal 37 6 3" xfId="1154" xr:uid="{00000000-0005-0000-0000-0000FD010000}"/>
    <cellStyle name="Normal 37 7" xfId="380" xr:uid="{00000000-0005-0000-0000-0000FE010000}"/>
    <cellStyle name="Normal 37 7 2" xfId="1385" xr:uid="{00000000-0005-0000-0000-0000FF010000}"/>
    <cellStyle name="Normal 37 7 3" xfId="970" xr:uid="{00000000-0005-0000-0000-000000020000}"/>
    <cellStyle name="Normal 37 8" xfId="1297" xr:uid="{00000000-0005-0000-0000-000001020000}"/>
    <cellStyle name="Normal 37 9" xfId="883" xr:uid="{00000000-0005-0000-0000-000002020000}"/>
    <cellStyle name="Normal 38" xfId="99" xr:uid="{00000000-0005-0000-0000-000003020000}"/>
    <cellStyle name="Normal 38 2" xfId="225" xr:uid="{00000000-0005-0000-0000-000004020000}"/>
    <cellStyle name="Normal 38 2 2" xfId="770" xr:uid="{00000000-0005-0000-0000-000005020000}"/>
    <cellStyle name="Normal 38 2 2 2" xfId="1617" xr:uid="{00000000-0005-0000-0000-000006020000}"/>
    <cellStyle name="Normal 38 2 2 3" xfId="1202" xr:uid="{00000000-0005-0000-0000-000007020000}"/>
    <cellStyle name="Normal 38 2 3" xfId="590" xr:uid="{00000000-0005-0000-0000-000008020000}"/>
    <cellStyle name="Normal 38 2 3 2" xfId="1482" xr:uid="{00000000-0005-0000-0000-000009020000}"/>
    <cellStyle name="Normal 38 2 3 3" xfId="1067" xr:uid="{00000000-0005-0000-0000-00000A020000}"/>
    <cellStyle name="Normal 38 2 4" xfId="1342" xr:uid="{00000000-0005-0000-0000-00000B020000}"/>
    <cellStyle name="Normal 38 2 5" xfId="927" xr:uid="{00000000-0005-0000-0000-00000C020000}"/>
    <cellStyle name="Normal 38 3" xfId="672" xr:uid="{00000000-0005-0000-0000-00000D020000}"/>
    <cellStyle name="Normal 38 3 2" xfId="814" xr:uid="{00000000-0005-0000-0000-00000E020000}"/>
    <cellStyle name="Normal 38 3 2 2" xfId="1660" xr:uid="{00000000-0005-0000-0000-00000F020000}"/>
    <cellStyle name="Normal 38 3 2 3" xfId="1245" xr:uid="{00000000-0005-0000-0000-000010020000}"/>
    <cellStyle name="Normal 38 3 3" xfId="1525" xr:uid="{00000000-0005-0000-0000-000011020000}"/>
    <cellStyle name="Normal 38 3 4" xfId="1110" xr:uid="{00000000-0005-0000-0000-000012020000}"/>
    <cellStyle name="Normal 38 4" xfId="510" xr:uid="{00000000-0005-0000-0000-000013020000}"/>
    <cellStyle name="Normal 38 4 2" xfId="1436" xr:uid="{00000000-0005-0000-0000-000014020000}"/>
    <cellStyle name="Normal 38 4 3" xfId="1021" xr:uid="{00000000-0005-0000-0000-000015020000}"/>
    <cellStyle name="Normal 38 5" xfId="724" xr:uid="{00000000-0005-0000-0000-000016020000}"/>
    <cellStyle name="Normal 38 5 2" xfId="1571" xr:uid="{00000000-0005-0000-0000-000017020000}"/>
    <cellStyle name="Normal 38 5 3" xfId="1156" xr:uid="{00000000-0005-0000-0000-000018020000}"/>
    <cellStyle name="Normal 38 6" xfId="382" xr:uid="{00000000-0005-0000-0000-000019020000}"/>
    <cellStyle name="Normal 38 6 2" xfId="1387" xr:uid="{00000000-0005-0000-0000-00001A020000}"/>
    <cellStyle name="Normal 38 6 3" xfId="972" xr:uid="{00000000-0005-0000-0000-00001B020000}"/>
    <cellStyle name="Normal 38 7" xfId="1299" xr:uid="{00000000-0005-0000-0000-00001C020000}"/>
    <cellStyle name="Normal 38 8" xfId="885" xr:uid="{00000000-0005-0000-0000-00001D020000}"/>
    <cellStyle name="Normal 39" xfId="100" xr:uid="{00000000-0005-0000-0000-00001E020000}"/>
    <cellStyle name="Normal 39 2" xfId="226" xr:uid="{00000000-0005-0000-0000-00001F020000}"/>
    <cellStyle name="Normal 39 2 2" xfId="591" xr:uid="{00000000-0005-0000-0000-000020020000}"/>
    <cellStyle name="Normal 39 3" xfId="452" xr:uid="{00000000-0005-0000-0000-000021020000}"/>
    <cellStyle name="Normal 39 4" xfId="321" xr:uid="{00000000-0005-0000-0000-000022020000}"/>
    <cellStyle name="Normal 4" xfId="101" xr:uid="{00000000-0005-0000-0000-000023020000}"/>
    <cellStyle name="Normal 4 2" xfId="102" xr:uid="{00000000-0005-0000-0000-000024020000}"/>
    <cellStyle name="Normal 4 2 2" xfId="423" xr:uid="{00000000-0005-0000-0000-000025020000}"/>
    <cellStyle name="Normal 4 3" xfId="227" xr:uid="{00000000-0005-0000-0000-000026020000}"/>
    <cellStyle name="Normal 4 4" xfId="313" xr:uid="{00000000-0005-0000-0000-000027020000}"/>
    <cellStyle name="Normal 40" xfId="103" xr:uid="{00000000-0005-0000-0000-000028020000}"/>
    <cellStyle name="Normal 40 2" xfId="228" xr:uid="{00000000-0005-0000-0000-000029020000}"/>
    <cellStyle name="Normal 40 2 2" xfId="592" xr:uid="{00000000-0005-0000-0000-00002A020000}"/>
    <cellStyle name="Normal 40 3" xfId="454" xr:uid="{00000000-0005-0000-0000-00002B020000}"/>
    <cellStyle name="Normal 40 4" xfId="323" xr:uid="{00000000-0005-0000-0000-00002C020000}"/>
    <cellStyle name="Normal 41" xfId="104" xr:uid="{00000000-0005-0000-0000-00002D020000}"/>
    <cellStyle name="Normal 41 2" xfId="229" xr:uid="{00000000-0005-0000-0000-00002E020000}"/>
    <cellStyle name="Normal 41 2 2" xfId="593" xr:uid="{00000000-0005-0000-0000-00002F020000}"/>
    <cellStyle name="Normal 41 3" xfId="456" xr:uid="{00000000-0005-0000-0000-000030020000}"/>
    <cellStyle name="Normal 41 4" xfId="325" xr:uid="{00000000-0005-0000-0000-000031020000}"/>
    <cellStyle name="Normal 42" xfId="105" xr:uid="{00000000-0005-0000-0000-000032020000}"/>
    <cellStyle name="Normal 42 2" xfId="230" xr:uid="{00000000-0005-0000-0000-000033020000}"/>
    <cellStyle name="Normal 42 2 2" xfId="594" xr:uid="{00000000-0005-0000-0000-000034020000}"/>
    <cellStyle name="Normal 42 3" xfId="458" xr:uid="{00000000-0005-0000-0000-000035020000}"/>
    <cellStyle name="Normal 42 4" xfId="327" xr:uid="{00000000-0005-0000-0000-000036020000}"/>
    <cellStyle name="Normal 43" xfId="106" xr:uid="{00000000-0005-0000-0000-000037020000}"/>
    <cellStyle name="Normal 43 2" xfId="231" xr:uid="{00000000-0005-0000-0000-000038020000}"/>
    <cellStyle name="Normal 43 2 2" xfId="595" xr:uid="{00000000-0005-0000-0000-000039020000}"/>
    <cellStyle name="Normal 43 3" xfId="460" xr:uid="{00000000-0005-0000-0000-00003A020000}"/>
    <cellStyle name="Normal 43 4" xfId="329" xr:uid="{00000000-0005-0000-0000-00003B020000}"/>
    <cellStyle name="Normal 44" xfId="107" xr:uid="{00000000-0005-0000-0000-00003C020000}"/>
    <cellStyle name="Normal 44 2" xfId="232" xr:uid="{00000000-0005-0000-0000-00003D020000}"/>
    <cellStyle name="Normal 44 2 2" xfId="596" xr:uid="{00000000-0005-0000-0000-00003E020000}"/>
    <cellStyle name="Normal 44 3" xfId="462" xr:uid="{00000000-0005-0000-0000-00003F020000}"/>
    <cellStyle name="Normal 44 4" xfId="331" xr:uid="{00000000-0005-0000-0000-000040020000}"/>
    <cellStyle name="Normal 45" xfId="108" xr:uid="{00000000-0005-0000-0000-000041020000}"/>
    <cellStyle name="Normal 45 2" xfId="233" xr:uid="{00000000-0005-0000-0000-000042020000}"/>
    <cellStyle name="Normal 45 2 2" xfId="597" xr:uid="{00000000-0005-0000-0000-000043020000}"/>
    <cellStyle name="Normal 45 3" xfId="463" xr:uid="{00000000-0005-0000-0000-000044020000}"/>
    <cellStyle name="Normal 45 4" xfId="332" xr:uid="{00000000-0005-0000-0000-000045020000}"/>
    <cellStyle name="Normal 46" xfId="109" xr:uid="{00000000-0005-0000-0000-000046020000}"/>
    <cellStyle name="Normal 46 2" xfId="234" xr:uid="{00000000-0005-0000-0000-000047020000}"/>
    <cellStyle name="Normal 46 2 2" xfId="598" xr:uid="{00000000-0005-0000-0000-000048020000}"/>
    <cellStyle name="Normal 46 3" xfId="465" xr:uid="{00000000-0005-0000-0000-000049020000}"/>
    <cellStyle name="Normal 46 4" xfId="334" xr:uid="{00000000-0005-0000-0000-00004A020000}"/>
    <cellStyle name="Normal 47" xfId="110" xr:uid="{00000000-0005-0000-0000-00004B020000}"/>
    <cellStyle name="Normal 47 2" xfId="235" xr:uid="{00000000-0005-0000-0000-00004C020000}"/>
    <cellStyle name="Normal 47 2 2" xfId="599" xr:uid="{00000000-0005-0000-0000-00004D020000}"/>
    <cellStyle name="Normal 47 3" xfId="467" xr:uid="{00000000-0005-0000-0000-00004E020000}"/>
    <cellStyle name="Normal 47 4" xfId="336" xr:uid="{00000000-0005-0000-0000-00004F020000}"/>
    <cellStyle name="Normal 48" xfId="111" xr:uid="{00000000-0005-0000-0000-000050020000}"/>
    <cellStyle name="Normal 48 2" xfId="236" xr:uid="{00000000-0005-0000-0000-000051020000}"/>
    <cellStyle name="Normal 48 2 2" xfId="600" xr:uid="{00000000-0005-0000-0000-000052020000}"/>
    <cellStyle name="Normal 48 3" xfId="469" xr:uid="{00000000-0005-0000-0000-000053020000}"/>
    <cellStyle name="Normal 48 4" xfId="338" xr:uid="{00000000-0005-0000-0000-000054020000}"/>
    <cellStyle name="Normal 49" xfId="112" xr:uid="{00000000-0005-0000-0000-000055020000}"/>
    <cellStyle name="Normal 49 2" xfId="237" xr:uid="{00000000-0005-0000-0000-000056020000}"/>
    <cellStyle name="Normal 49 2 2" xfId="601" xr:uid="{00000000-0005-0000-0000-000057020000}"/>
    <cellStyle name="Normal 49 3" xfId="471" xr:uid="{00000000-0005-0000-0000-000058020000}"/>
    <cellStyle name="Normal 49 4" xfId="340" xr:uid="{00000000-0005-0000-0000-000059020000}"/>
    <cellStyle name="Normal 5" xfId="113" xr:uid="{00000000-0005-0000-0000-00005A020000}"/>
    <cellStyle name="Normal 5 10" xfId="1300" xr:uid="{00000000-0005-0000-0000-00005B020000}"/>
    <cellStyle name="Normal 5 11" xfId="886" xr:uid="{00000000-0005-0000-0000-00005C020000}"/>
    <cellStyle name="Normal 5 2" xfId="114" xr:uid="{00000000-0005-0000-0000-00005D020000}"/>
    <cellStyle name="Normal 5 2 10" xfId="887" xr:uid="{00000000-0005-0000-0000-00005E020000}"/>
    <cellStyle name="Normal 5 2 2" xfId="115" xr:uid="{00000000-0005-0000-0000-00005F020000}"/>
    <cellStyle name="Normal 5 2 2 2" xfId="238" xr:uid="{00000000-0005-0000-0000-000060020000}"/>
    <cellStyle name="Normal 5 2 2 2 2" xfId="773" xr:uid="{00000000-0005-0000-0000-000061020000}"/>
    <cellStyle name="Normal 5 2 2 2 2 2" xfId="1620" xr:uid="{00000000-0005-0000-0000-000062020000}"/>
    <cellStyle name="Normal 5 2 2 2 2 3" xfId="1205" xr:uid="{00000000-0005-0000-0000-000063020000}"/>
    <cellStyle name="Normal 5 2 2 2 3" xfId="604" xr:uid="{00000000-0005-0000-0000-000064020000}"/>
    <cellStyle name="Normal 5 2 2 2 3 2" xfId="1485" xr:uid="{00000000-0005-0000-0000-000065020000}"/>
    <cellStyle name="Normal 5 2 2 2 3 3" xfId="1070" xr:uid="{00000000-0005-0000-0000-000066020000}"/>
    <cellStyle name="Normal 5 2 2 2 4" xfId="1343" xr:uid="{00000000-0005-0000-0000-000067020000}"/>
    <cellStyle name="Normal 5 2 2 2 5" xfId="928" xr:uid="{00000000-0005-0000-0000-000068020000}"/>
    <cellStyle name="Normal 5 2 2 3" xfId="676" xr:uid="{00000000-0005-0000-0000-000069020000}"/>
    <cellStyle name="Normal 5 2 2 3 2" xfId="817" xr:uid="{00000000-0005-0000-0000-00006A020000}"/>
    <cellStyle name="Normal 5 2 2 3 2 2" xfId="1663" xr:uid="{00000000-0005-0000-0000-00006B020000}"/>
    <cellStyle name="Normal 5 2 2 3 2 3" xfId="1248" xr:uid="{00000000-0005-0000-0000-00006C020000}"/>
    <cellStyle name="Normal 5 2 2 3 3" xfId="1528" xr:uid="{00000000-0005-0000-0000-00006D020000}"/>
    <cellStyle name="Normal 5 2 2 3 4" xfId="1113" xr:uid="{00000000-0005-0000-0000-00006E020000}"/>
    <cellStyle name="Normal 5 2 2 4" xfId="513" xr:uid="{00000000-0005-0000-0000-00006F020000}"/>
    <cellStyle name="Normal 5 2 2 4 2" xfId="1439" xr:uid="{00000000-0005-0000-0000-000070020000}"/>
    <cellStyle name="Normal 5 2 2 4 3" xfId="1024" xr:uid="{00000000-0005-0000-0000-000071020000}"/>
    <cellStyle name="Normal 5 2 2 5" xfId="727" xr:uid="{00000000-0005-0000-0000-000072020000}"/>
    <cellStyle name="Normal 5 2 2 5 2" xfId="1574" xr:uid="{00000000-0005-0000-0000-000073020000}"/>
    <cellStyle name="Normal 5 2 2 5 3" xfId="1159" xr:uid="{00000000-0005-0000-0000-000074020000}"/>
    <cellStyle name="Normal 5 2 2 6" xfId="385" xr:uid="{00000000-0005-0000-0000-000075020000}"/>
    <cellStyle name="Normal 5 2 2 6 2" xfId="1390" xr:uid="{00000000-0005-0000-0000-000076020000}"/>
    <cellStyle name="Normal 5 2 2 6 3" xfId="975" xr:uid="{00000000-0005-0000-0000-000077020000}"/>
    <cellStyle name="Normal 5 2 2 7" xfId="1302" xr:uid="{00000000-0005-0000-0000-000078020000}"/>
    <cellStyle name="Normal 5 2 2 8" xfId="888" xr:uid="{00000000-0005-0000-0000-000079020000}"/>
    <cellStyle name="Normal 5 2 3" xfId="116" xr:uid="{00000000-0005-0000-0000-00007A020000}"/>
    <cellStyle name="Normal 5 2 3 2" xfId="239" xr:uid="{00000000-0005-0000-0000-00007B020000}"/>
    <cellStyle name="Normal 5 2 3 2 2" xfId="774" xr:uid="{00000000-0005-0000-0000-00007C020000}"/>
    <cellStyle name="Normal 5 2 3 2 2 2" xfId="1621" xr:uid="{00000000-0005-0000-0000-00007D020000}"/>
    <cellStyle name="Normal 5 2 3 2 2 3" xfId="1206" xr:uid="{00000000-0005-0000-0000-00007E020000}"/>
    <cellStyle name="Normal 5 2 3 2 3" xfId="605" xr:uid="{00000000-0005-0000-0000-00007F020000}"/>
    <cellStyle name="Normal 5 2 3 2 3 2" xfId="1486" xr:uid="{00000000-0005-0000-0000-000080020000}"/>
    <cellStyle name="Normal 5 2 3 2 3 3" xfId="1071" xr:uid="{00000000-0005-0000-0000-000081020000}"/>
    <cellStyle name="Normal 5 2 3 2 4" xfId="1344" xr:uid="{00000000-0005-0000-0000-000082020000}"/>
    <cellStyle name="Normal 5 2 3 2 5" xfId="929" xr:uid="{00000000-0005-0000-0000-000083020000}"/>
    <cellStyle name="Normal 5 2 3 3" xfId="677" xr:uid="{00000000-0005-0000-0000-000084020000}"/>
    <cellStyle name="Normal 5 2 3 3 2" xfId="818" xr:uid="{00000000-0005-0000-0000-000085020000}"/>
    <cellStyle name="Normal 5 2 3 3 2 2" xfId="1664" xr:uid="{00000000-0005-0000-0000-000086020000}"/>
    <cellStyle name="Normal 5 2 3 3 2 3" xfId="1249" xr:uid="{00000000-0005-0000-0000-000087020000}"/>
    <cellStyle name="Normal 5 2 3 3 3" xfId="1529" xr:uid="{00000000-0005-0000-0000-000088020000}"/>
    <cellStyle name="Normal 5 2 3 3 4" xfId="1114" xr:uid="{00000000-0005-0000-0000-000089020000}"/>
    <cellStyle name="Normal 5 2 3 4" xfId="514" xr:uid="{00000000-0005-0000-0000-00008A020000}"/>
    <cellStyle name="Normal 5 2 3 4 2" xfId="1440" xr:uid="{00000000-0005-0000-0000-00008B020000}"/>
    <cellStyle name="Normal 5 2 3 4 3" xfId="1025" xr:uid="{00000000-0005-0000-0000-00008C020000}"/>
    <cellStyle name="Normal 5 2 3 5" xfId="728" xr:uid="{00000000-0005-0000-0000-00008D020000}"/>
    <cellStyle name="Normal 5 2 3 5 2" xfId="1575" xr:uid="{00000000-0005-0000-0000-00008E020000}"/>
    <cellStyle name="Normal 5 2 3 5 3" xfId="1160" xr:uid="{00000000-0005-0000-0000-00008F020000}"/>
    <cellStyle name="Normal 5 2 3 6" xfId="386" xr:uid="{00000000-0005-0000-0000-000090020000}"/>
    <cellStyle name="Normal 5 2 3 6 2" xfId="1391" xr:uid="{00000000-0005-0000-0000-000091020000}"/>
    <cellStyle name="Normal 5 2 3 6 3" xfId="976" xr:uid="{00000000-0005-0000-0000-000092020000}"/>
    <cellStyle name="Normal 5 2 3 7" xfId="1303" xr:uid="{00000000-0005-0000-0000-000093020000}"/>
    <cellStyle name="Normal 5 2 3 8" xfId="889" xr:uid="{00000000-0005-0000-0000-000094020000}"/>
    <cellStyle name="Normal 5 2 4" xfId="240" xr:uid="{00000000-0005-0000-0000-000095020000}"/>
    <cellStyle name="Normal 5 2 4 2" xfId="772" xr:uid="{00000000-0005-0000-0000-000096020000}"/>
    <cellStyle name="Normal 5 2 4 2 2" xfId="1619" xr:uid="{00000000-0005-0000-0000-000097020000}"/>
    <cellStyle name="Normal 5 2 4 2 3" xfId="1204" xr:uid="{00000000-0005-0000-0000-000098020000}"/>
    <cellStyle name="Normal 5 2 4 3" xfId="603" xr:uid="{00000000-0005-0000-0000-000099020000}"/>
    <cellStyle name="Normal 5 2 4 3 2" xfId="1484" xr:uid="{00000000-0005-0000-0000-00009A020000}"/>
    <cellStyle name="Normal 5 2 4 3 3" xfId="1069" xr:uid="{00000000-0005-0000-0000-00009B020000}"/>
    <cellStyle name="Normal 5 2 4 4" xfId="1345" xr:uid="{00000000-0005-0000-0000-00009C020000}"/>
    <cellStyle name="Normal 5 2 4 5" xfId="930" xr:uid="{00000000-0005-0000-0000-00009D020000}"/>
    <cellStyle name="Normal 5 2 5" xfId="675" xr:uid="{00000000-0005-0000-0000-00009E020000}"/>
    <cellStyle name="Normal 5 2 5 2" xfId="816" xr:uid="{00000000-0005-0000-0000-00009F020000}"/>
    <cellStyle name="Normal 5 2 5 2 2" xfId="1662" xr:uid="{00000000-0005-0000-0000-0000A0020000}"/>
    <cellStyle name="Normal 5 2 5 2 3" xfId="1247" xr:uid="{00000000-0005-0000-0000-0000A1020000}"/>
    <cellStyle name="Normal 5 2 5 3" xfId="1527" xr:uid="{00000000-0005-0000-0000-0000A2020000}"/>
    <cellStyle name="Normal 5 2 5 4" xfId="1112" xr:uid="{00000000-0005-0000-0000-0000A3020000}"/>
    <cellStyle name="Normal 5 2 6" xfId="512" xr:uid="{00000000-0005-0000-0000-0000A4020000}"/>
    <cellStyle name="Normal 5 2 6 2" xfId="1438" xr:uid="{00000000-0005-0000-0000-0000A5020000}"/>
    <cellStyle name="Normal 5 2 6 3" xfId="1023" xr:uid="{00000000-0005-0000-0000-0000A6020000}"/>
    <cellStyle name="Normal 5 2 7" xfId="726" xr:uid="{00000000-0005-0000-0000-0000A7020000}"/>
    <cellStyle name="Normal 5 2 7 2" xfId="1573" xr:uid="{00000000-0005-0000-0000-0000A8020000}"/>
    <cellStyle name="Normal 5 2 7 3" xfId="1158" xr:uid="{00000000-0005-0000-0000-0000A9020000}"/>
    <cellStyle name="Normal 5 2 8" xfId="384" xr:uid="{00000000-0005-0000-0000-0000AA020000}"/>
    <cellStyle name="Normal 5 2 8 2" xfId="1389" xr:uid="{00000000-0005-0000-0000-0000AB020000}"/>
    <cellStyle name="Normal 5 2 8 3" xfId="974" xr:uid="{00000000-0005-0000-0000-0000AC020000}"/>
    <cellStyle name="Normal 5 2 9" xfId="1301" xr:uid="{00000000-0005-0000-0000-0000AD020000}"/>
    <cellStyle name="Normal 5 3" xfId="117" xr:uid="{00000000-0005-0000-0000-0000AE020000}"/>
    <cellStyle name="Normal 5 3 2" xfId="241" xr:uid="{00000000-0005-0000-0000-0000AF020000}"/>
    <cellStyle name="Normal 5 3 2 2" xfId="775" xr:uid="{00000000-0005-0000-0000-0000B0020000}"/>
    <cellStyle name="Normal 5 3 2 2 2" xfId="1622" xr:uid="{00000000-0005-0000-0000-0000B1020000}"/>
    <cellStyle name="Normal 5 3 2 2 3" xfId="1207" xr:uid="{00000000-0005-0000-0000-0000B2020000}"/>
    <cellStyle name="Normal 5 3 2 3" xfId="606" xr:uid="{00000000-0005-0000-0000-0000B3020000}"/>
    <cellStyle name="Normal 5 3 2 3 2" xfId="1487" xr:uid="{00000000-0005-0000-0000-0000B4020000}"/>
    <cellStyle name="Normal 5 3 2 3 3" xfId="1072" xr:uid="{00000000-0005-0000-0000-0000B5020000}"/>
    <cellStyle name="Normal 5 3 2 4" xfId="1346" xr:uid="{00000000-0005-0000-0000-0000B6020000}"/>
    <cellStyle name="Normal 5 3 2 5" xfId="931" xr:uid="{00000000-0005-0000-0000-0000B7020000}"/>
    <cellStyle name="Normal 5 3 3" xfId="678" xr:uid="{00000000-0005-0000-0000-0000B8020000}"/>
    <cellStyle name="Normal 5 3 3 2" xfId="819" xr:uid="{00000000-0005-0000-0000-0000B9020000}"/>
    <cellStyle name="Normal 5 3 3 2 2" xfId="1665" xr:uid="{00000000-0005-0000-0000-0000BA020000}"/>
    <cellStyle name="Normal 5 3 3 2 3" xfId="1250" xr:uid="{00000000-0005-0000-0000-0000BB020000}"/>
    <cellStyle name="Normal 5 3 3 3" xfId="1530" xr:uid="{00000000-0005-0000-0000-0000BC020000}"/>
    <cellStyle name="Normal 5 3 3 4" xfId="1115" xr:uid="{00000000-0005-0000-0000-0000BD020000}"/>
    <cellStyle name="Normal 5 3 4" xfId="515" xr:uid="{00000000-0005-0000-0000-0000BE020000}"/>
    <cellStyle name="Normal 5 3 4 2" xfId="1441" xr:uid="{00000000-0005-0000-0000-0000BF020000}"/>
    <cellStyle name="Normal 5 3 4 3" xfId="1026" xr:uid="{00000000-0005-0000-0000-0000C0020000}"/>
    <cellStyle name="Normal 5 3 5" xfId="729" xr:uid="{00000000-0005-0000-0000-0000C1020000}"/>
    <cellStyle name="Normal 5 3 5 2" xfId="1576" xr:uid="{00000000-0005-0000-0000-0000C2020000}"/>
    <cellStyle name="Normal 5 3 5 3" xfId="1161" xr:uid="{00000000-0005-0000-0000-0000C3020000}"/>
    <cellStyle name="Normal 5 3 6" xfId="387" xr:uid="{00000000-0005-0000-0000-0000C4020000}"/>
    <cellStyle name="Normal 5 3 6 2" xfId="1392" xr:uid="{00000000-0005-0000-0000-0000C5020000}"/>
    <cellStyle name="Normal 5 3 6 3" xfId="977" xr:uid="{00000000-0005-0000-0000-0000C6020000}"/>
    <cellStyle name="Normal 5 3 7" xfId="1304" xr:uid="{00000000-0005-0000-0000-0000C7020000}"/>
    <cellStyle name="Normal 5 3 8" xfId="890" xr:uid="{00000000-0005-0000-0000-0000C8020000}"/>
    <cellStyle name="Normal 5 4" xfId="118" xr:uid="{00000000-0005-0000-0000-0000C9020000}"/>
    <cellStyle name="Normal 5 4 2" xfId="242" xr:uid="{00000000-0005-0000-0000-0000CA020000}"/>
    <cellStyle name="Normal 5 4 2 2" xfId="776" xr:uid="{00000000-0005-0000-0000-0000CB020000}"/>
    <cellStyle name="Normal 5 4 2 2 2" xfId="1623" xr:uid="{00000000-0005-0000-0000-0000CC020000}"/>
    <cellStyle name="Normal 5 4 2 2 3" xfId="1208" xr:uid="{00000000-0005-0000-0000-0000CD020000}"/>
    <cellStyle name="Normal 5 4 2 3" xfId="607" xr:uid="{00000000-0005-0000-0000-0000CE020000}"/>
    <cellStyle name="Normal 5 4 2 3 2" xfId="1488" xr:uid="{00000000-0005-0000-0000-0000CF020000}"/>
    <cellStyle name="Normal 5 4 2 3 3" xfId="1073" xr:uid="{00000000-0005-0000-0000-0000D0020000}"/>
    <cellStyle name="Normal 5 4 2 4" xfId="1347" xr:uid="{00000000-0005-0000-0000-0000D1020000}"/>
    <cellStyle name="Normal 5 4 2 5" xfId="932" xr:uid="{00000000-0005-0000-0000-0000D2020000}"/>
    <cellStyle name="Normal 5 4 3" xfId="679" xr:uid="{00000000-0005-0000-0000-0000D3020000}"/>
    <cellStyle name="Normal 5 4 3 2" xfId="820" xr:uid="{00000000-0005-0000-0000-0000D4020000}"/>
    <cellStyle name="Normal 5 4 3 2 2" xfId="1666" xr:uid="{00000000-0005-0000-0000-0000D5020000}"/>
    <cellStyle name="Normal 5 4 3 2 3" xfId="1251" xr:uid="{00000000-0005-0000-0000-0000D6020000}"/>
    <cellStyle name="Normal 5 4 3 3" xfId="1531" xr:uid="{00000000-0005-0000-0000-0000D7020000}"/>
    <cellStyle name="Normal 5 4 3 4" xfId="1116" xr:uid="{00000000-0005-0000-0000-0000D8020000}"/>
    <cellStyle name="Normal 5 4 4" xfId="516" xr:uid="{00000000-0005-0000-0000-0000D9020000}"/>
    <cellStyle name="Normal 5 4 4 2" xfId="1442" xr:uid="{00000000-0005-0000-0000-0000DA020000}"/>
    <cellStyle name="Normal 5 4 4 3" xfId="1027" xr:uid="{00000000-0005-0000-0000-0000DB020000}"/>
    <cellStyle name="Normal 5 4 5" xfId="730" xr:uid="{00000000-0005-0000-0000-0000DC020000}"/>
    <cellStyle name="Normal 5 4 5 2" xfId="1577" xr:uid="{00000000-0005-0000-0000-0000DD020000}"/>
    <cellStyle name="Normal 5 4 5 3" xfId="1162" xr:uid="{00000000-0005-0000-0000-0000DE020000}"/>
    <cellStyle name="Normal 5 4 6" xfId="388" xr:uid="{00000000-0005-0000-0000-0000DF020000}"/>
    <cellStyle name="Normal 5 4 6 2" xfId="1393" xr:uid="{00000000-0005-0000-0000-0000E0020000}"/>
    <cellStyle name="Normal 5 4 6 3" xfId="978" xr:uid="{00000000-0005-0000-0000-0000E1020000}"/>
    <cellStyle name="Normal 5 4 7" xfId="1305" xr:uid="{00000000-0005-0000-0000-0000E2020000}"/>
    <cellStyle name="Normal 5 4 8" xfId="891" xr:uid="{00000000-0005-0000-0000-0000E3020000}"/>
    <cellStyle name="Normal 5 5" xfId="243" xr:uid="{00000000-0005-0000-0000-0000E4020000}"/>
    <cellStyle name="Normal 5 5 2" xfId="771" xr:uid="{00000000-0005-0000-0000-0000E5020000}"/>
    <cellStyle name="Normal 5 5 2 2" xfId="1618" xr:uid="{00000000-0005-0000-0000-0000E6020000}"/>
    <cellStyle name="Normal 5 5 2 3" xfId="1203" xr:uid="{00000000-0005-0000-0000-0000E7020000}"/>
    <cellStyle name="Normal 5 5 3" xfId="602" xr:uid="{00000000-0005-0000-0000-0000E8020000}"/>
    <cellStyle name="Normal 5 5 3 2" xfId="1483" xr:uid="{00000000-0005-0000-0000-0000E9020000}"/>
    <cellStyle name="Normal 5 5 3 3" xfId="1068" xr:uid="{00000000-0005-0000-0000-0000EA020000}"/>
    <cellStyle name="Normal 5 5 4" xfId="1348" xr:uid="{00000000-0005-0000-0000-0000EB020000}"/>
    <cellStyle name="Normal 5 5 5" xfId="933" xr:uid="{00000000-0005-0000-0000-0000EC020000}"/>
    <cellStyle name="Normal 5 6" xfId="674" xr:uid="{00000000-0005-0000-0000-0000ED020000}"/>
    <cellStyle name="Normal 5 6 2" xfId="815" xr:uid="{00000000-0005-0000-0000-0000EE020000}"/>
    <cellStyle name="Normal 5 6 2 2" xfId="1661" xr:uid="{00000000-0005-0000-0000-0000EF020000}"/>
    <cellStyle name="Normal 5 6 2 3" xfId="1246" xr:uid="{00000000-0005-0000-0000-0000F0020000}"/>
    <cellStyle name="Normal 5 6 3" xfId="1526" xr:uid="{00000000-0005-0000-0000-0000F1020000}"/>
    <cellStyle name="Normal 5 6 4" xfId="1111" xr:uid="{00000000-0005-0000-0000-0000F2020000}"/>
    <cellStyle name="Normal 5 7" xfId="511" xr:uid="{00000000-0005-0000-0000-0000F3020000}"/>
    <cellStyle name="Normal 5 7 2" xfId="1437" xr:uid="{00000000-0005-0000-0000-0000F4020000}"/>
    <cellStyle name="Normal 5 7 3" xfId="1022" xr:uid="{00000000-0005-0000-0000-0000F5020000}"/>
    <cellStyle name="Normal 5 8" xfId="725" xr:uid="{00000000-0005-0000-0000-0000F6020000}"/>
    <cellStyle name="Normal 5 8 2" xfId="1572" xr:uid="{00000000-0005-0000-0000-0000F7020000}"/>
    <cellStyle name="Normal 5 8 3" xfId="1157" xr:uid="{00000000-0005-0000-0000-0000F8020000}"/>
    <cellStyle name="Normal 5 9" xfId="383" xr:uid="{00000000-0005-0000-0000-0000F9020000}"/>
    <cellStyle name="Normal 5 9 2" xfId="1388" xr:uid="{00000000-0005-0000-0000-0000FA020000}"/>
    <cellStyle name="Normal 5 9 3" xfId="973" xr:uid="{00000000-0005-0000-0000-0000FB020000}"/>
    <cellStyle name="Normal 50" xfId="119" xr:uid="{00000000-0005-0000-0000-0000FC020000}"/>
    <cellStyle name="Normal 50 2" xfId="244" xr:uid="{00000000-0005-0000-0000-0000FD020000}"/>
    <cellStyle name="Normal 50 2 2" xfId="608" xr:uid="{00000000-0005-0000-0000-0000FE020000}"/>
    <cellStyle name="Normal 50 3" xfId="472" xr:uid="{00000000-0005-0000-0000-0000FF020000}"/>
    <cellStyle name="Normal 50 4" xfId="341" xr:uid="{00000000-0005-0000-0000-000000030000}"/>
    <cellStyle name="Normal 51" xfId="120" xr:uid="{00000000-0005-0000-0000-000001030000}"/>
    <cellStyle name="Normal 51 2" xfId="245" xr:uid="{00000000-0005-0000-0000-000002030000}"/>
    <cellStyle name="Normal 51 2 2" xfId="609" xr:uid="{00000000-0005-0000-0000-000003030000}"/>
    <cellStyle name="Normal 51 3" xfId="473" xr:uid="{00000000-0005-0000-0000-000004030000}"/>
    <cellStyle name="Normal 51 4" xfId="342" xr:uid="{00000000-0005-0000-0000-000005030000}"/>
    <cellStyle name="Normal 52" xfId="121" xr:uid="{00000000-0005-0000-0000-000006030000}"/>
    <cellStyle name="Normal 52 2" xfId="246" xr:uid="{00000000-0005-0000-0000-000007030000}"/>
    <cellStyle name="Normal 52 2 2" xfId="610" xr:uid="{00000000-0005-0000-0000-000008030000}"/>
    <cellStyle name="Normal 52 3" xfId="474" xr:uid="{00000000-0005-0000-0000-000009030000}"/>
    <cellStyle name="Normal 52 4" xfId="343" xr:uid="{00000000-0005-0000-0000-00000A030000}"/>
    <cellStyle name="Normal 53" xfId="122" xr:uid="{00000000-0005-0000-0000-00000B030000}"/>
    <cellStyle name="Normal 53 2" xfId="247" xr:uid="{00000000-0005-0000-0000-00000C030000}"/>
    <cellStyle name="Normal 53 2 2" xfId="611" xr:uid="{00000000-0005-0000-0000-00000D030000}"/>
    <cellStyle name="Normal 53 3" xfId="476" xr:uid="{00000000-0005-0000-0000-00000E030000}"/>
    <cellStyle name="Normal 53 4" xfId="345" xr:uid="{00000000-0005-0000-0000-00000F030000}"/>
    <cellStyle name="Normal 54" xfId="123" xr:uid="{00000000-0005-0000-0000-000010030000}"/>
    <cellStyle name="Normal 54 2" xfId="248" xr:uid="{00000000-0005-0000-0000-000011030000}"/>
    <cellStyle name="Normal 54 2 2" xfId="612" xr:uid="{00000000-0005-0000-0000-000012030000}"/>
    <cellStyle name="Normal 54 3" xfId="479" xr:uid="{00000000-0005-0000-0000-000013030000}"/>
    <cellStyle name="Normal 54 4" xfId="348" xr:uid="{00000000-0005-0000-0000-000014030000}"/>
    <cellStyle name="Normal 55" xfId="124" xr:uid="{00000000-0005-0000-0000-000015030000}"/>
    <cellStyle name="Normal 55 2" xfId="249" xr:uid="{00000000-0005-0000-0000-000016030000}"/>
    <cellStyle name="Normal 55 2 2" xfId="613" xr:uid="{00000000-0005-0000-0000-000017030000}"/>
    <cellStyle name="Normal 55 3" xfId="481" xr:uid="{00000000-0005-0000-0000-000018030000}"/>
    <cellStyle name="Normal 55 4" xfId="350" xr:uid="{00000000-0005-0000-0000-000019030000}"/>
    <cellStyle name="Normal 56" xfId="125" xr:uid="{00000000-0005-0000-0000-00001A030000}"/>
    <cellStyle name="Normal 56 2" xfId="250" xr:uid="{00000000-0005-0000-0000-00001B030000}"/>
    <cellStyle name="Normal 56 2 2" xfId="614" xr:uid="{00000000-0005-0000-0000-00001C030000}"/>
    <cellStyle name="Normal 56 3" xfId="483" xr:uid="{00000000-0005-0000-0000-00001D030000}"/>
    <cellStyle name="Normal 56 4" xfId="352" xr:uid="{00000000-0005-0000-0000-00001E030000}"/>
    <cellStyle name="Normal 57" xfId="126" xr:uid="{00000000-0005-0000-0000-00001F030000}"/>
    <cellStyle name="Normal 57 2" xfId="251" xr:uid="{00000000-0005-0000-0000-000020030000}"/>
    <cellStyle name="Normal 57 2 2" xfId="615" xr:uid="{00000000-0005-0000-0000-000021030000}"/>
    <cellStyle name="Normal 57 3" xfId="485" xr:uid="{00000000-0005-0000-0000-000022030000}"/>
    <cellStyle name="Normal 57 4" xfId="354" xr:uid="{00000000-0005-0000-0000-000023030000}"/>
    <cellStyle name="Normal 58" xfId="127" xr:uid="{00000000-0005-0000-0000-000024030000}"/>
    <cellStyle name="Normal 58 2" xfId="252" xr:uid="{00000000-0005-0000-0000-000025030000}"/>
    <cellStyle name="Normal 58 2 2" xfId="616" xr:uid="{00000000-0005-0000-0000-000026030000}"/>
    <cellStyle name="Normal 58 3" xfId="487" xr:uid="{00000000-0005-0000-0000-000027030000}"/>
    <cellStyle name="Normal 58 4" xfId="356" xr:uid="{00000000-0005-0000-0000-000028030000}"/>
    <cellStyle name="Normal 59" xfId="128" xr:uid="{00000000-0005-0000-0000-000029030000}"/>
    <cellStyle name="Normal 59 2" xfId="253" xr:uid="{00000000-0005-0000-0000-00002A030000}"/>
    <cellStyle name="Normal 59 2 2" xfId="617" xr:uid="{00000000-0005-0000-0000-00002B030000}"/>
    <cellStyle name="Normal 59 3" xfId="488" xr:uid="{00000000-0005-0000-0000-00002C030000}"/>
    <cellStyle name="Normal 59 4" xfId="357" xr:uid="{00000000-0005-0000-0000-00002D030000}"/>
    <cellStyle name="Normal 6" xfId="14" xr:uid="{00000000-0005-0000-0000-00002E030000}"/>
    <cellStyle name="Normal 6 10" xfId="314" xr:uid="{00000000-0005-0000-0000-00002F030000}"/>
    <cellStyle name="Normal 6 10 2" xfId="1375" xr:uid="{00000000-0005-0000-0000-000030030000}"/>
    <cellStyle name="Normal 6 10 3" xfId="960" xr:uid="{00000000-0005-0000-0000-000031030000}"/>
    <cellStyle name="Normal 6 11" xfId="1283" xr:uid="{00000000-0005-0000-0000-000032030000}"/>
    <cellStyle name="Normal 6 12" xfId="869" xr:uid="{00000000-0005-0000-0000-000033030000}"/>
    <cellStyle name="Normal 6 2" xfId="129" xr:uid="{00000000-0005-0000-0000-000034030000}"/>
    <cellStyle name="Normal 6 2 10" xfId="1306" xr:uid="{00000000-0005-0000-0000-000035030000}"/>
    <cellStyle name="Normal 6 2 11" xfId="892" xr:uid="{00000000-0005-0000-0000-000036030000}"/>
    <cellStyle name="Normal 6 2 2" xfId="130" xr:uid="{00000000-0005-0000-0000-000037030000}"/>
    <cellStyle name="Normal 6 2 2 10" xfId="893" xr:uid="{00000000-0005-0000-0000-000038030000}"/>
    <cellStyle name="Normal 6 2 2 2" xfId="131" xr:uid="{00000000-0005-0000-0000-000039030000}"/>
    <cellStyle name="Normal 6 2 2 2 2" xfId="254" xr:uid="{00000000-0005-0000-0000-00003A030000}"/>
    <cellStyle name="Normal 6 2 2 2 2 2" xfId="780" xr:uid="{00000000-0005-0000-0000-00003B030000}"/>
    <cellStyle name="Normal 6 2 2 2 2 2 2" xfId="1627" xr:uid="{00000000-0005-0000-0000-00003C030000}"/>
    <cellStyle name="Normal 6 2 2 2 2 2 3" xfId="1212" xr:uid="{00000000-0005-0000-0000-00003D030000}"/>
    <cellStyle name="Normal 6 2 2 2 2 3" xfId="621" xr:uid="{00000000-0005-0000-0000-00003E030000}"/>
    <cellStyle name="Normal 6 2 2 2 2 3 2" xfId="1492" xr:uid="{00000000-0005-0000-0000-00003F030000}"/>
    <cellStyle name="Normal 6 2 2 2 2 3 3" xfId="1077" xr:uid="{00000000-0005-0000-0000-000040030000}"/>
    <cellStyle name="Normal 6 2 2 2 2 4" xfId="1349" xr:uid="{00000000-0005-0000-0000-000041030000}"/>
    <cellStyle name="Normal 6 2 2 2 2 5" xfId="934" xr:uid="{00000000-0005-0000-0000-000042030000}"/>
    <cellStyle name="Normal 6 2 2 2 3" xfId="682" xr:uid="{00000000-0005-0000-0000-000043030000}"/>
    <cellStyle name="Normal 6 2 2 2 3 2" xfId="823" xr:uid="{00000000-0005-0000-0000-000044030000}"/>
    <cellStyle name="Normal 6 2 2 2 3 2 2" xfId="1669" xr:uid="{00000000-0005-0000-0000-000045030000}"/>
    <cellStyle name="Normal 6 2 2 2 3 2 3" xfId="1254" xr:uid="{00000000-0005-0000-0000-000046030000}"/>
    <cellStyle name="Normal 6 2 2 2 3 3" xfId="1534" xr:uid="{00000000-0005-0000-0000-000047030000}"/>
    <cellStyle name="Normal 6 2 2 2 3 4" xfId="1119" xr:uid="{00000000-0005-0000-0000-000048030000}"/>
    <cellStyle name="Normal 6 2 2 2 4" xfId="519" xr:uid="{00000000-0005-0000-0000-000049030000}"/>
    <cellStyle name="Normal 6 2 2 2 4 2" xfId="1445" xr:uid="{00000000-0005-0000-0000-00004A030000}"/>
    <cellStyle name="Normal 6 2 2 2 4 3" xfId="1030" xr:uid="{00000000-0005-0000-0000-00004B030000}"/>
    <cellStyle name="Normal 6 2 2 2 5" xfId="733" xr:uid="{00000000-0005-0000-0000-00004C030000}"/>
    <cellStyle name="Normal 6 2 2 2 5 2" xfId="1580" xr:uid="{00000000-0005-0000-0000-00004D030000}"/>
    <cellStyle name="Normal 6 2 2 2 5 3" xfId="1165" xr:uid="{00000000-0005-0000-0000-00004E030000}"/>
    <cellStyle name="Normal 6 2 2 2 6" xfId="391" xr:uid="{00000000-0005-0000-0000-00004F030000}"/>
    <cellStyle name="Normal 6 2 2 2 6 2" xfId="1396" xr:uid="{00000000-0005-0000-0000-000050030000}"/>
    <cellStyle name="Normal 6 2 2 2 6 3" xfId="981" xr:uid="{00000000-0005-0000-0000-000051030000}"/>
    <cellStyle name="Normal 6 2 2 2 7" xfId="1308" xr:uid="{00000000-0005-0000-0000-000052030000}"/>
    <cellStyle name="Normal 6 2 2 2 8" xfId="894" xr:uid="{00000000-0005-0000-0000-000053030000}"/>
    <cellStyle name="Normal 6 2 2 3" xfId="132" xr:uid="{00000000-0005-0000-0000-000054030000}"/>
    <cellStyle name="Normal 6 2 2 3 2" xfId="255" xr:uid="{00000000-0005-0000-0000-000055030000}"/>
    <cellStyle name="Normal 6 2 2 3 2 2" xfId="781" xr:uid="{00000000-0005-0000-0000-000056030000}"/>
    <cellStyle name="Normal 6 2 2 3 2 2 2" xfId="1628" xr:uid="{00000000-0005-0000-0000-000057030000}"/>
    <cellStyle name="Normal 6 2 2 3 2 2 3" xfId="1213" xr:uid="{00000000-0005-0000-0000-000058030000}"/>
    <cellStyle name="Normal 6 2 2 3 2 3" xfId="622" xr:uid="{00000000-0005-0000-0000-000059030000}"/>
    <cellStyle name="Normal 6 2 2 3 2 3 2" xfId="1493" xr:uid="{00000000-0005-0000-0000-00005A030000}"/>
    <cellStyle name="Normal 6 2 2 3 2 3 3" xfId="1078" xr:uid="{00000000-0005-0000-0000-00005B030000}"/>
    <cellStyle name="Normal 6 2 2 3 2 4" xfId="1350" xr:uid="{00000000-0005-0000-0000-00005C030000}"/>
    <cellStyle name="Normal 6 2 2 3 2 5" xfId="935" xr:uid="{00000000-0005-0000-0000-00005D030000}"/>
    <cellStyle name="Normal 6 2 2 3 3" xfId="683" xr:uid="{00000000-0005-0000-0000-00005E030000}"/>
    <cellStyle name="Normal 6 2 2 3 3 2" xfId="824" xr:uid="{00000000-0005-0000-0000-00005F030000}"/>
    <cellStyle name="Normal 6 2 2 3 3 2 2" xfId="1670" xr:uid="{00000000-0005-0000-0000-000060030000}"/>
    <cellStyle name="Normal 6 2 2 3 3 2 3" xfId="1255" xr:uid="{00000000-0005-0000-0000-000061030000}"/>
    <cellStyle name="Normal 6 2 2 3 3 3" xfId="1535" xr:uid="{00000000-0005-0000-0000-000062030000}"/>
    <cellStyle name="Normal 6 2 2 3 3 4" xfId="1120" xr:uid="{00000000-0005-0000-0000-000063030000}"/>
    <cellStyle name="Normal 6 2 2 3 4" xfId="520" xr:uid="{00000000-0005-0000-0000-000064030000}"/>
    <cellStyle name="Normal 6 2 2 3 4 2" xfId="1446" xr:uid="{00000000-0005-0000-0000-000065030000}"/>
    <cellStyle name="Normal 6 2 2 3 4 3" xfId="1031" xr:uid="{00000000-0005-0000-0000-000066030000}"/>
    <cellStyle name="Normal 6 2 2 3 5" xfId="734" xr:uid="{00000000-0005-0000-0000-000067030000}"/>
    <cellStyle name="Normal 6 2 2 3 5 2" xfId="1581" xr:uid="{00000000-0005-0000-0000-000068030000}"/>
    <cellStyle name="Normal 6 2 2 3 5 3" xfId="1166" xr:uid="{00000000-0005-0000-0000-000069030000}"/>
    <cellStyle name="Normal 6 2 2 3 6" xfId="392" xr:uid="{00000000-0005-0000-0000-00006A030000}"/>
    <cellStyle name="Normal 6 2 2 3 6 2" xfId="1397" xr:uid="{00000000-0005-0000-0000-00006B030000}"/>
    <cellStyle name="Normal 6 2 2 3 6 3" xfId="982" xr:uid="{00000000-0005-0000-0000-00006C030000}"/>
    <cellStyle name="Normal 6 2 2 3 7" xfId="1309" xr:uid="{00000000-0005-0000-0000-00006D030000}"/>
    <cellStyle name="Normal 6 2 2 3 8" xfId="895" xr:uid="{00000000-0005-0000-0000-00006E030000}"/>
    <cellStyle name="Normal 6 2 2 4" xfId="256" xr:uid="{00000000-0005-0000-0000-00006F030000}"/>
    <cellStyle name="Normal 6 2 2 4 2" xfId="779" xr:uid="{00000000-0005-0000-0000-000070030000}"/>
    <cellStyle name="Normal 6 2 2 4 2 2" xfId="1626" xr:uid="{00000000-0005-0000-0000-000071030000}"/>
    <cellStyle name="Normal 6 2 2 4 2 3" xfId="1211" xr:uid="{00000000-0005-0000-0000-000072030000}"/>
    <cellStyle name="Normal 6 2 2 4 3" xfId="620" xr:uid="{00000000-0005-0000-0000-000073030000}"/>
    <cellStyle name="Normal 6 2 2 4 3 2" xfId="1491" xr:uid="{00000000-0005-0000-0000-000074030000}"/>
    <cellStyle name="Normal 6 2 2 4 3 3" xfId="1076" xr:uid="{00000000-0005-0000-0000-000075030000}"/>
    <cellStyle name="Normal 6 2 2 4 4" xfId="1351" xr:uid="{00000000-0005-0000-0000-000076030000}"/>
    <cellStyle name="Normal 6 2 2 4 5" xfId="936" xr:uid="{00000000-0005-0000-0000-000077030000}"/>
    <cellStyle name="Normal 6 2 2 5" xfId="681" xr:uid="{00000000-0005-0000-0000-000078030000}"/>
    <cellStyle name="Normal 6 2 2 5 2" xfId="822" xr:uid="{00000000-0005-0000-0000-000079030000}"/>
    <cellStyle name="Normal 6 2 2 5 2 2" xfId="1668" xr:uid="{00000000-0005-0000-0000-00007A030000}"/>
    <cellStyle name="Normal 6 2 2 5 2 3" xfId="1253" xr:uid="{00000000-0005-0000-0000-00007B030000}"/>
    <cellStyle name="Normal 6 2 2 5 3" xfId="1533" xr:uid="{00000000-0005-0000-0000-00007C030000}"/>
    <cellStyle name="Normal 6 2 2 5 4" xfId="1118" xr:uid="{00000000-0005-0000-0000-00007D030000}"/>
    <cellStyle name="Normal 6 2 2 6" xfId="518" xr:uid="{00000000-0005-0000-0000-00007E030000}"/>
    <cellStyle name="Normal 6 2 2 6 2" xfId="1444" xr:uid="{00000000-0005-0000-0000-00007F030000}"/>
    <cellStyle name="Normal 6 2 2 6 3" xfId="1029" xr:uid="{00000000-0005-0000-0000-000080030000}"/>
    <cellStyle name="Normal 6 2 2 7" xfId="732" xr:uid="{00000000-0005-0000-0000-000081030000}"/>
    <cellStyle name="Normal 6 2 2 7 2" xfId="1579" xr:uid="{00000000-0005-0000-0000-000082030000}"/>
    <cellStyle name="Normal 6 2 2 7 3" xfId="1164" xr:uid="{00000000-0005-0000-0000-000083030000}"/>
    <cellStyle name="Normal 6 2 2 8" xfId="390" xr:uid="{00000000-0005-0000-0000-000084030000}"/>
    <cellStyle name="Normal 6 2 2 8 2" xfId="1395" xr:uid="{00000000-0005-0000-0000-000085030000}"/>
    <cellStyle name="Normal 6 2 2 8 3" xfId="980" xr:uid="{00000000-0005-0000-0000-000086030000}"/>
    <cellStyle name="Normal 6 2 2 9" xfId="1307" xr:uid="{00000000-0005-0000-0000-000087030000}"/>
    <cellStyle name="Normal 6 2 3" xfId="133" xr:uid="{00000000-0005-0000-0000-000088030000}"/>
    <cellStyle name="Normal 6 2 3 2" xfId="257" xr:uid="{00000000-0005-0000-0000-000089030000}"/>
    <cellStyle name="Normal 6 2 3 2 2" xfId="782" xr:uid="{00000000-0005-0000-0000-00008A030000}"/>
    <cellStyle name="Normal 6 2 3 2 2 2" xfId="1629" xr:uid="{00000000-0005-0000-0000-00008B030000}"/>
    <cellStyle name="Normal 6 2 3 2 2 3" xfId="1214" xr:uid="{00000000-0005-0000-0000-00008C030000}"/>
    <cellStyle name="Normal 6 2 3 2 3" xfId="623" xr:uid="{00000000-0005-0000-0000-00008D030000}"/>
    <cellStyle name="Normal 6 2 3 2 3 2" xfId="1494" xr:uid="{00000000-0005-0000-0000-00008E030000}"/>
    <cellStyle name="Normal 6 2 3 2 3 3" xfId="1079" xr:uid="{00000000-0005-0000-0000-00008F030000}"/>
    <cellStyle name="Normal 6 2 3 2 4" xfId="1352" xr:uid="{00000000-0005-0000-0000-000090030000}"/>
    <cellStyle name="Normal 6 2 3 2 5" xfId="937" xr:uid="{00000000-0005-0000-0000-000091030000}"/>
    <cellStyle name="Normal 6 2 3 3" xfId="684" xr:uid="{00000000-0005-0000-0000-000092030000}"/>
    <cellStyle name="Normal 6 2 3 3 2" xfId="825" xr:uid="{00000000-0005-0000-0000-000093030000}"/>
    <cellStyle name="Normal 6 2 3 3 2 2" xfId="1671" xr:uid="{00000000-0005-0000-0000-000094030000}"/>
    <cellStyle name="Normal 6 2 3 3 2 3" xfId="1256" xr:uid="{00000000-0005-0000-0000-000095030000}"/>
    <cellStyle name="Normal 6 2 3 3 3" xfId="1536" xr:uid="{00000000-0005-0000-0000-000096030000}"/>
    <cellStyle name="Normal 6 2 3 3 4" xfId="1121" xr:uid="{00000000-0005-0000-0000-000097030000}"/>
    <cellStyle name="Normal 6 2 3 4" xfId="521" xr:uid="{00000000-0005-0000-0000-000098030000}"/>
    <cellStyle name="Normal 6 2 3 4 2" xfId="1447" xr:uid="{00000000-0005-0000-0000-000099030000}"/>
    <cellStyle name="Normal 6 2 3 4 3" xfId="1032" xr:uid="{00000000-0005-0000-0000-00009A030000}"/>
    <cellStyle name="Normal 6 2 3 5" xfId="735" xr:uid="{00000000-0005-0000-0000-00009B030000}"/>
    <cellStyle name="Normal 6 2 3 5 2" xfId="1582" xr:uid="{00000000-0005-0000-0000-00009C030000}"/>
    <cellStyle name="Normal 6 2 3 5 3" xfId="1167" xr:uid="{00000000-0005-0000-0000-00009D030000}"/>
    <cellStyle name="Normal 6 2 3 6" xfId="393" xr:uid="{00000000-0005-0000-0000-00009E030000}"/>
    <cellStyle name="Normal 6 2 3 6 2" xfId="1398" xr:uid="{00000000-0005-0000-0000-00009F030000}"/>
    <cellStyle name="Normal 6 2 3 6 3" xfId="983" xr:uid="{00000000-0005-0000-0000-0000A0030000}"/>
    <cellStyle name="Normal 6 2 3 7" xfId="1310" xr:uid="{00000000-0005-0000-0000-0000A1030000}"/>
    <cellStyle name="Normal 6 2 3 8" xfId="896" xr:uid="{00000000-0005-0000-0000-0000A2030000}"/>
    <cellStyle name="Normal 6 2 4" xfId="134" xr:uid="{00000000-0005-0000-0000-0000A3030000}"/>
    <cellStyle name="Normal 6 2 4 2" xfId="258" xr:uid="{00000000-0005-0000-0000-0000A4030000}"/>
    <cellStyle name="Normal 6 2 4 2 2" xfId="783" xr:uid="{00000000-0005-0000-0000-0000A5030000}"/>
    <cellStyle name="Normal 6 2 4 2 2 2" xfId="1630" xr:uid="{00000000-0005-0000-0000-0000A6030000}"/>
    <cellStyle name="Normal 6 2 4 2 2 3" xfId="1215" xr:uid="{00000000-0005-0000-0000-0000A7030000}"/>
    <cellStyle name="Normal 6 2 4 2 3" xfId="624" xr:uid="{00000000-0005-0000-0000-0000A8030000}"/>
    <cellStyle name="Normal 6 2 4 2 3 2" xfId="1495" xr:uid="{00000000-0005-0000-0000-0000A9030000}"/>
    <cellStyle name="Normal 6 2 4 2 3 3" xfId="1080" xr:uid="{00000000-0005-0000-0000-0000AA030000}"/>
    <cellStyle name="Normal 6 2 4 2 4" xfId="1353" xr:uid="{00000000-0005-0000-0000-0000AB030000}"/>
    <cellStyle name="Normal 6 2 4 2 5" xfId="938" xr:uid="{00000000-0005-0000-0000-0000AC030000}"/>
    <cellStyle name="Normal 6 2 4 3" xfId="685" xr:uid="{00000000-0005-0000-0000-0000AD030000}"/>
    <cellStyle name="Normal 6 2 4 3 2" xfId="826" xr:uid="{00000000-0005-0000-0000-0000AE030000}"/>
    <cellStyle name="Normal 6 2 4 3 2 2" xfId="1672" xr:uid="{00000000-0005-0000-0000-0000AF030000}"/>
    <cellStyle name="Normal 6 2 4 3 2 3" xfId="1257" xr:uid="{00000000-0005-0000-0000-0000B0030000}"/>
    <cellStyle name="Normal 6 2 4 3 3" xfId="1537" xr:uid="{00000000-0005-0000-0000-0000B1030000}"/>
    <cellStyle name="Normal 6 2 4 3 4" xfId="1122" xr:uid="{00000000-0005-0000-0000-0000B2030000}"/>
    <cellStyle name="Normal 6 2 4 4" xfId="522" xr:uid="{00000000-0005-0000-0000-0000B3030000}"/>
    <cellStyle name="Normal 6 2 4 4 2" xfId="1448" xr:uid="{00000000-0005-0000-0000-0000B4030000}"/>
    <cellStyle name="Normal 6 2 4 4 3" xfId="1033" xr:uid="{00000000-0005-0000-0000-0000B5030000}"/>
    <cellStyle name="Normal 6 2 4 5" xfId="736" xr:uid="{00000000-0005-0000-0000-0000B6030000}"/>
    <cellStyle name="Normal 6 2 4 5 2" xfId="1583" xr:uid="{00000000-0005-0000-0000-0000B7030000}"/>
    <cellStyle name="Normal 6 2 4 5 3" xfId="1168" xr:uid="{00000000-0005-0000-0000-0000B8030000}"/>
    <cellStyle name="Normal 6 2 4 6" xfId="394" xr:uid="{00000000-0005-0000-0000-0000B9030000}"/>
    <cellStyle name="Normal 6 2 4 6 2" xfId="1399" xr:uid="{00000000-0005-0000-0000-0000BA030000}"/>
    <cellStyle name="Normal 6 2 4 6 3" xfId="984" xr:uid="{00000000-0005-0000-0000-0000BB030000}"/>
    <cellStyle name="Normal 6 2 4 7" xfId="1311" xr:uid="{00000000-0005-0000-0000-0000BC030000}"/>
    <cellStyle name="Normal 6 2 4 8" xfId="897" xr:uid="{00000000-0005-0000-0000-0000BD030000}"/>
    <cellStyle name="Normal 6 2 5" xfId="259" xr:uid="{00000000-0005-0000-0000-0000BE030000}"/>
    <cellStyle name="Normal 6 2 5 2" xfId="778" xr:uid="{00000000-0005-0000-0000-0000BF030000}"/>
    <cellStyle name="Normal 6 2 5 2 2" xfId="1625" xr:uid="{00000000-0005-0000-0000-0000C0030000}"/>
    <cellStyle name="Normal 6 2 5 2 3" xfId="1210" xr:uid="{00000000-0005-0000-0000-0000C1030000}"/>
    <cellStyle name="Normal 6 2 5 3" xfId="619" xr:uid="{00000000-0005-0000-0000-0000C2030000}"/>
    <cellStyle name="Normal 6 2 5 3 2" xfId="1490" xr:uid="{00000000-0005-0000-0000-0000C3030000}"/>
    <cellStyle name="Normal 6 2 5 3 3" xfId="1075" xr:uid="{00000000-0005-0000-0000-0000C4030000}"/>
    <cellStyle name="Normal 6 2 5 4" xfId="1354" xr:uid="{00000000-0005-0000-0000-0000C5030000}"/>
    <cellStyle name="Normal 6 2 5 5" xfId="939" xr:uid="{00000000-0005-0000-0000-0000C6030000}"/>
    <cellStyle name="Normal 6 2 6" xfId="680" xr:uid="{00000000-0005-0000-0000-0000C7030000}"/>
    <cellStyle name="Normal 6 2 6 2" xfId="821" xr:uid="{00000000-0005-0000-0000-0000C8030000}"/>
    <cellStyle name="Normal 6 2 6 2 2" xfId="1667" xr:uid="{00000000-0005-0000-0000-0000C9030000}"/>
    <cellStyle name="Normal 6 2 6 2 3" xfId="1252" xr:uid="{00000000-0005-0000-0000-0000CA030000}"/>
    <cellStyle name="Normal 6 2 6 3" xfId="1532" xr:uid="{00000000-0005-0000-0000-0000CB030000}"/>
    <cellStyle name="Normal 6 2 6 4" xfId="1117" xr:uid="{00000000-0005-0000-0000-0000CC030000}"/>
    <cellStyle name="Normal 6 2 7" xfId="517" xr:uid="{00000000-0005-0000-0000-0000CD030000}"/>
    <cellStyle name="Normal 6 2 7 2" xfId="1443" xr:uid="{00000000-0005-0000-0000-0000CE030000}"/>
    <cellStyle name="Normal 6 2 7 3" xfId="1028" xr:uid="{00000000-0005-0000-0000-0000CF030000}"/>
    <cellStyle name="Normal 6 2 8" xfId="731" xr:uid="{00000000-0005-0000-0000-0000D0030000}"/>
    <cellStyle name="Normal 6 2 8 2" xfId="1578" xr:uid="{00000000-0005-0000-0000-0000D1030000}"/>
    <cellStyle name="Normal 6 2 8 3" xfId="1163" xr:uid="{00000000-0005-0000-0000-0000D2030000}"/>
    <cellStyle name="Normal 6 2 9" xfId="389" xr:uid="{00000000-0005-0000-0000-0000D3030000}"/>
    <cellStyle name="Normal 6 2 9 2" xfId="1394" xr:uid="{00000000-0005-0000-0000-0000D4030000}"/>
    <cellStyle name="Normal 6 2 9 3" xfId="979" xr:uid="{00000000-0005-0000-0000-0000D5030000}"/>
    <cellStyle name="Normal 6 3" xfId="135" xr:uid="{00000000-0005-0000-0000-0000D6030000}"/>
    <cellStyle name="Normal 6 3 10" xfId="898" xr:uid="{00000000-0005-0000-0000-0000D7030000}"/>
    <cellStyle name="Normal 6 3 2" xfId="136" xr:uid="{00000000-0005-0000-0000-0000D8030000}"/>
    <cellStyle name="Normal 6 3 2 2" xfId="260" xr:uid="{00000000-0005-0000-0000-0000D9030000}"/>
    <cellStyle name="Normal 6 3 2 2 2" xfId="785" xr:uid="{00000000-0005-0000-0000-0000DA030000}"/>
    <cellStyle name="Normal 6 3 2 2 2 2" xfId="1632" xr:uid="{00000000-0005-0000-0000-0000DB030000}"/>
    <cellStyle name="Normal 6 3 2 2 2 3" xfId="1217" xr:uid="{00000000-0005-0000-0000-0000DC030000}"/>
    <cellStyle name="Normal 6 3 2 2 3" xfId="626" xr:uid="{00000000-0005-0000-0000-0000DD030000}"/>
    <cellStyle name="Normal 6 3 2 2 3 2" xfId="1497" xr:uid="{00000000-0005-0000-0000-0000DE030000}"/>
    <cellStyle name="Normal 6 3 2 2 3 3" xfId="1082" xr:uid="{00000000-0005-0000-0000-0000DF030000}"/>
    <cellStyle name="Normal 6 3 2 2 4" xfId="1355" xr:uid="{00000000-0005-0000-0000-0000E0030000}"/>
    <cellStyle name="Normal 6 3 2 2 5" xfId="940" xr:uid="{00000000-0005-0000-0000-0000E1030000}"/>
    <cellStyle name="Normal 6 3 2 3" xfId="687" xr:uid="{00000000-0005-0000-0000-0000E2030000}"/>
    <cellStyle name="Normal 6 3 2 3 2" xfId="828" xr:uid="{00000000-0005-0000-0000-0000E3030000}"/>
    <cellStyle name="Normal 6 3 2 3 2 2" xfId="1674" xr:uid="{00000000-0005-0000-0000-0000E4030000}"/>
    <cellStyle name="Normal 6 3 2 3 2 3" xfId="1259" xr:uid="{00000000-0005-0000-0000-0000E5030000}"/>
    <cellStyle name="Normal 6 3 2 3 3" xfId="1539" xr:uid="{00000000-0005-0000-0000-0000E6030000}"/>
    <cellStyle name="Normal 6 3 2 3 4" xfId="1124" xr:uid="{00000000-0005-0000-0000-0000E7030000}"/>
    <cellStyle name="Normal 6 3 2 4" xfId="524" xr:uid="{00000000-0005-0000-0000-0000E8030000}"/>
    <cellStyle name="Normal 6 3 2 4 2" xfId="1450" xr:uid="{00000000-0005-0000-0000-0000E9030000}"/>
    <cellStyle name="Normal 6 3 2 4 3" xfId="1035" xr:uid="{00000000-0005-0000-0000-0000EA030000}"/>
    <cellStyle name="Normal 6 3 2 5" xfId="738" xr:uid="{00000000-0005-0000-0000-0000EB030000}"/>
    <cellStyle name="Normal 6 3 2 5 2" xfId="1585" xr:uid="{00000000-0005-0000-0000-0000EC030000}"/>
    <cellStyle name="Normal 6 3 2 5 3" xfId="1170" xr:uid="{00000000-0005-0000-0000-0000ED030000}"/>
    <cellStyle name="Normal 6 3 2 6" xfId="396" xr:uid="{00000000-0005-0000-0000-0000EE030000}"/>
    <cellStyle name="Normal 6 3 2 6 2" xfId="1401" xr:uid="{00000000-0005-0000-0000-0000EF030000}"/>
    <cellStyle name="Normal 6 3 2 6 3" xfId="986" xr:uid="{00000000-0005-0000-0000-0000F0030000}"/>
    <cellStyle name="Normal 6 3 2 7" xfId="1313" xr:uid="{00000000-0005-0000-0000-0000F1030000}"/>
    <cellStyle name="Normal 6 3 2 8" xfId="899" xr:uid="{00000000-0005-0000-0000-0000F2030000}"/>
    <cellStyle name="Normal 6 3 3" xfId="137" xr:uid="{00000000-0005-0000-0000-0000F3030000}"/>
    <cellStyle name="Normal 6 3 3 2" xfId="261" xr:uid="{00000000-0005-0000-0000-0000F4030000}"/>
    <cellStyle name="Normal 6 3 3 2 2" xfId="786" xr:uid="{00000000-0005-0000-0000-0000F5030000}"/>
    <cellStyle name="Normal 6 3 3 2 2 2" xfId="1633" xr:uid="{00000000-0005-0000-0000-0000F6030000}"/>
    <cellStyle name="Normal 6 3 3 2 2 3" xfId="1218" xr:uid="{00000000-0005-0000-0000-0000F7030000}"/>
    <cellStyle name="Normal 6 3 3 2 3" xfId="627" xr:uid="{00000000-0005-0000-0000-0000F8030000}"/>
    <cellStyle name="Normal 6 3 3 2 3 2" xfId="1498" xr:uid="{00000000-0005-0000-0000-0000F9030000}"/>
    <cellStyle name="Normal 6 3 3 2 3 3" xfId="1083" xr:uid="{00000000-0005-0000-0000-0000FA030000}"/>
    <cellStyle name="Normal 6 3 3 2 4" xfId="1356" xr:uid="{00000000-0005-0000-0000-0000FB030000}"/>
    <cellStyle name="Normal 6 3 3 2 5" xfId="941" xr:uid="{00000000-0005-0000-0000-0000FC030000}"/>
    <cellStyle name="Normal 6 3 3 3" xfId="688" xr:uid="{00000000-0005-0000-0000-0000FD030000}"/>
    <cellStyle name="Normal 6 3 3 3 2" xfId="829" xr:uid="{00000000-0005-0000-0000-0000FE030000}"/>
    <cellStyle name="Normal 6 3 3 3 2 2" xfId="1675" xr:uid="{00000000-0005-0000-0000-0000FF030000}"/>
    <cellStyle name="Normal 6 3 3 3 2 3" xfId="1260" xr:uid="{00000000-0005-0000-0000-000000040000}"/>
    <cellStyle name="Normal 6 3 3 3 3" xfId="1540" xr:uid="{00000000-0005-0000-0000-000001040000}"/>
    <cellStyle name="Normal 6 3 3 3 4" xfId="1125" xr:uid="{00000000-0005-0000-0000-000002040000}"/>
    <cellStyle name="Normal 6 3 3 4" xfId="525" xr:uid="{00000000-0005-0000-0000-000003040000}"/>
    <cellStyle name="Normal 6 3 3 4 2" xfId="1451" xr:uid="{00000000-0005-0000-0000-000004040000}"/>
    <cellStyle name="Normal 6 3 3 4 3" xfId="1036" xr:uid="{00000000-0005-0000-0000-000005040000}"/>
    <cellStyle name="Normal 6 3 3 5" xfId="739" xr:uid="{00000000-0005-0000-0000-000006040000}"/>
    <cellStyle name="Normal 6 3 3 5 2" xfId="1586" xr:uid="{00000000-0005-0000-0000-000007040000}"/>
    <cellStyle name="Normal 6 3 3 5 3" xfId="1171" xr:uid="{00000000-0005-0000-0000-000008040000}"/>
    <cellStyle name="Normal 6 3 3 6" xfId="397" xr:uid="{00000000-0005-0000-0000-000009040000}"/>
    <cellStyle name="Normal 6 3 3 6 2" xfId="1402" xr:uid="{00000000-0005-0000-0000-00000A040000}"/>
    <cellStyle name="Normal 6 3 3 6 3" xfId="987" xr:uid="{00000000-0005-0000-0000-00000B040000}"/>
    <cellStyle name="Normal 6 3 3 7" xfId="1314" xr:uid="{00000000-0005-0000-0000-00000C040000}"/>
    <cellStyle name="Normal 6 3 3 8" xfId="900" xr:uid="{00000000-0005-0000-0000-00000D040000}"/>
    <cellStyle name="Normal 6 3 4" xfId="262" xr:uid="{00000000-0005-0000-0000-00000E040000}"/>
    <cellStyle name="Normal 6 3 4 2" xfId="784" xr:uid="{00000000-0005-0000-0000-00000F040000}"/>
    <cellStyle name="Normal 6 3 4 2 2" xfId="1631" xr:uid="{00000000-0005-0000-0000-000010040000}"/>
    <cellStyle name="Normal 6 3 4 2 3" xfId="1216" xr:uid="{00000000-0005-0000-0000-000011040000}"/>
    <cellStyle name="Normal 6 3 4 3" xfId="625" xr:uid="{00000000-0005-0000-0000-000012040000}"/>
    <cellStyle name="Normal 6 3 4 3 2" xfId="1496" xr:uid="{00000000-0005-0000-0000-000013040000}"/>
    <cellStyle name="Normal 6 3 4 3 3" xfId="1081" xr:uid="{00000000-0005-0000-0000-000014040000}"/>
    <cellStyle name="Normal 6 3 4 4" xfId="1357" xr:uid="{00000000-0005-0000-0000-000015040000}"/>
    <cellStyle name="Normal 6 3 4 5" xfId="942" xr:uid="{00000000-0005-0000-0000-000016040000}"/>
    <cellStyle name="Normal 6 3 5" xfId="686" xr:uid="{00000000-0005-0000-0000-000017040000}"/>
    <cellStyle name="Normal 6 3 5 2" xfId="827" xr:uid="{00000000-0005-0000-0000-000018040000}"/>
    <cellStyle name="Normal 6 3 5 2 2" xfId="1673" xr:uid="{00000000-0005-0000-0000-000019040000}"/>
    <cellStyle name="Normal 6 3 5 2 3" xfId="1258" xr:uid="{00000000-0005-0000-0000-00001A040000}"/>
    <cellStyle name="Normal 6 3 5 3" xfId="1538" xr:uid="{00000000-0005-0000-0000-00001B040000}"/>
    <cellStyle name="Normal 6 3 5 4" xfId="1123" xr:uid="{00000000-0005-0000-0000-00001C040000}"/>
    <cellStyle name="Normal 6 3 6" xfId="523" xr:uid="{00000000-0005-0000-0000-00001D040000}"/>
    <cellStyle name="Normal 6 3 6 2" xfId="1449" xr:uid="{00000000-0005-0000-0000-00001E040000}"/>
    <cellStyle name="Normal 6 3 6 3" xfId="1034" xr:uid="{00000000-0005-0000-0000-00001F040000}"/>
    <cellStyle name="Normal 6 3 7" xfId="737" xr:uid="{00000000-0005-0000-0000-000020040000}"/>
    <cellStyle name="Normal 6 3 7 2" xfId="1584" xr:uid="{00000000-0005-0000-0000-000021040000}"/>
    <cellStyle name="Normal 6 3 7 3" xfId="1169" xr:uid="{00000000-0005-0000-0000-000022040000}"/>
    <cellStyle name="Normal 6 3 8" xfId="395" xr:uid="{00000000-0005-0000-0000-000023040000}"/>
    <cellStyle name="Normal 6 3 8 2" xfId="1400" xr:uid="{00000000-0005-0000-0000-000024040000}"/>
    <cellStyle name="Normal 6 3 8 3" xfId="985" xr:uid="{00000000-0005-0000-0000-000025040000}"/>
    <cellStyle name="Normal 6 3 9" xfId="1312" xr:uid="{00000000-0005-0000-0000-000026040000}"/>
    <cellStyle name="Normal 6 4" xfId="138" xr:uid="{00000000-0005-0000-0000-000027040000}"/>
    <cellStyle name="Normal 6 4 2" xfId="263" xr:uid="{00000000-0005-0000-0000-000028040000}"/>
    <cellStyle name="Normal 6 4 2 2" xfId="787" xr:uid="{00000000-0005-0000-0000-000029040000}"/>
    <cellStyle name="Normal 6 4 2 2 2" xfId="1634" xr:uid="{00000000-0005-0000-0000-00002A040000}"/>
    <cellStyle name="Normal 6 4 2 2 3" xfId="1219" xr:uid="{00000000-0005-0000-0000-00002B040000}"/>
    <cellStyle name="Normal 6 4 2 3" xfId="628" xr:uid="{00000000-0005-0000-0000-00002C040000}"/>
    <cellStyle name="Normal 6 4 2 3 2" xfId="1499" xr:uid="{00000000-0005-0000-0000-00002D040000}"/>
    <cellStyle name="Normal 6 4 2 3 3" xfId="1084" xr:uid="{00000000-0005-0000-0000-00002E040000}"/>
    <cellStyle name="Normal 6 4 2 4" xfId="1358" xr:uid="{00000000-0005-0000-0000-00002F040000}"/>
    <cellStyle name="Normal 6 4 2 5" xfId="943" xr:uid="{00000000-0005-0000-0000-000030040000}"/>
    <cellStyle name="Normal 6 4 3" xfId="689" xr:uid="{00000000-0005-0000-0000-000031040000}"/>
    <cellStyle name="Normal 6 4 3 2" xfId="830" xr:uid="{00000000-0005-0000-0000-000032040000}"/>
    <cellStyle name="Normal 6 4 3 2 2" xfId="1676" xr:uid="{00000000-0005-0000-0000-000033040000}"/>
    <cellStyle name="Normal 6 4 3 2 3" xfId="1261" xr:uid="{00000000-0005-0000-0000-000034040000}"/>
    <cellStyle name="Normal 6 4 3 3" xfId="1541" xr:uid="{00000000-0005-0000-0000-000035040000}"/>
    <cellStyle name="Normal 6 4 3 4" xfId="1126" xr:uid="{00000000-0005-0000-0000-000036040000}"/>
    <cellStyle name="Normal 6 4 4" xfId="526" xr:uid="{00000000-0005-0000-0000-000037040000}"/>
    <cellStyle name="Normal 6 4 4 2" xfId="1452" xr:uid="{00000000-0005-0000-0000-000038040000}"/>
    <cellStyle name="Normal 6 4 4 3" xfId="1037" xr:uid="{00000000-0005-0000-0000-000039040000}"/>
    <cellStyle name="Normal 6 4 5" xfId="740" xr:uid="{00000000-0005-0000-0000-00003A040000}"/>
    <cellStyle name="Normal 6 4 5 2" xfId="1587" xr:uid="{00000000-0005-0000-0000-00003B040000}"/>
    <cellStyle name="Normal 6 4 5 3" xfId="1172" xr:uid="{00000000-0005-0000-0000-00003C040000}"/>
    <cellStyle name="Normal 6 4 6" xfId="398" xr:uid="{00000000-0005-0000-0000-00003D040000}"/>
    <cellStyle name="Normal 6 4 6 2" xfId="1403" xr:uid="{00000000-0005-0000-0000-00003E040000}"/>
    <cellStyle name="Normal 6 4 6 3" xfId="988" xr:uid="{00000000-0005-0000-0000-00003F040000}"/>
    <cellStyle name="Normal 6 4 7" xfId="1315" xr:uid="{00000000-0005-0000-0000-000040040000}"/>
    <cellStyle name="Normal 6 4 8" xfId="901" xr:uid="{00000000-0005-0000-0000-000041040000}"/>
    <cellStyle name="Normal 6 5" xfId="139" xr:uid="{00000000-0005-0000-0000-000042040000}"/>
    <cellStyle name="Normal 6 5 2" xfId="264" xr:uid="{00000000-0005-0000-0000-000043040000}"/>
    <cellStyle name="Normal 6 5 2 2" xfId="788" xr:uid="{00000000-0005-0000-0000-000044040000}"/>
    <cellStyle name="Normal 6 5 2 2 2" xfId="1635" xr:uid="{00000000-0005-0000-0000-000045040000}"/>
    <cellStyle name="Normal 6 5 2 2 3" xfId="1220" xr:uid="{00000000-0005-0000-0000-000046040000}"/>
    <cellStyle name="Normal 6 5 2 3" xfId="629" xr:uid="{00000000-0005-0000-0000-000047040000}"/>
    <cellStyle name="Normal 6 5 2 3 2" xfId="1500" xr:uid="{00000000-0005-0000-0000-000048040000}"/>
    <cellStyle name="Normal 6 5 2 3 3" xfId="1085" xr:uid="{00000000-0005-0000-0000-000049040000}"/>
    <cellStyle name="Normal 6 5 2 4" xfId="1359" xr:uid="{00000000-0005-0000-0000-00004A040000}"/>
    <cellStyle name="Normal 6 5 2 5" xfId="944" xr:uid="{00000000-0005-0000-0000-00004B040000}"/>
    <cellStyle name="Normal 6 5 3" xfId="690" xr:uid="{00000000-0005-0000-0000-00004C040000}"/>
    <cellStyle name="Normal 6 5 3 2" xfId="831" xr:uid="{00000000-0005-0000-0000-00004D040000}"/>
    <cellStyle name="Normal 6 5 3 2 2" xfId="1677" xr:uid="{00000000-0005-0000-0000-00004E040000}"/>
    <cellStyle name="Normal 6 5 3 2 3" xfId="1262" xr:uid="{00000000-0005-0000-0000-00004F040000}"/>
    <cellStyle name="Normal 6 5 3 3" xfId="1542" xr:uid="{00000000-0005-0000-0000-000050040000}"/>
    <cellStyle name="Normal 6 5 3 4" xfId="1127" xr:uid="{00000000-0005-0000-0000-000051040000}"/>
    <cellStyle name="Normal 6 5 4" xfId="527" xr:uid="{00000000-0005-0000-0000-000052040000}"/>
    <cellStyle name="Normal 6 5 4 2" xfId="1453" xr:uid="{00000000-0005-0000-0000-000053040000}"/>
    <cellStyle name="Normal 6 5 4 3" xfId="1038" xr:uid="{00000000-0005-0000-0000-000054040000}"/>
    <cellStyle name="Normal 6 5 5" xfId="741" xr:uid="{00000000-0005-0000-0000-000055040000}"/>
    <cellStyle name="Normal 6 5 5 2" xfId="1588" xr:uid="{00000000-0005-0000-0000-000056040000}"/>
    <cellStyle name="Normal 6 5 5 3" xfId="1173" xr:uid="{00000000-0005-0000-0000-000057040000}"/>
    <cellStyle name="Normal 6 5 6" xfId="399" xr:uid="{00000000-0005-0000-0000-000058040000}"/>
    <cellStyle name="Normal 6 5 6 2" xfId="1404" xr:uid="{00000000-0005-0000-0000-000059040000}"/>
    <cellStyle name="Normal 6 5 6 3" xfId="989" xr:uid="{00000000-0005-0000-0000-00005A040000}"/>
    <cellStyle name="Normal 6 5 7" xfId="1316" xr:uid="{00000000-0005-0000-0000-00005B040000}"/>
    <cellStyle name="Normal 6 5 8" xfId="902" xr:uid="{00000000-0005-0000-0000-00005C040000}"/>
    <cellStyle name="Normal 6 6" xfId="265" xr:uid="{00000000-0005-0000-0000-00005D040000}"/>
    <cellStyle name="Normal 6 6 2" xfId="777" xr:uid="{00000000-0005-0000-0000-00005E040000}"/>
    <cellStyle name="Normal 6 6 2 2" xfId="1624" xr:uid="{00000000-0005-0000-0000-00005F040000}"/>
    <cellStyle name="Normal 6 6 2 3" xfId="1209" xr:uid="{00000000-0005-0000-0000-000060040000}"/>
    <cellStyle name="Normal 6 6 3" xfId="618" xr:uid="{00000000-0005-0000-0000-000061040000}"/>
    <cellStyle name="Normal 6 6 3 2" xfId="1489" xr:uid="{00000000-0005-0000-0000-000062040000}"/>
    <cellStyle name="Normal 6 6 3 3" xfId="1074" xr:uid="{00000000-0005-0000-0000-000063040000}"/>
    <cellStyle name="Normal 6 6 4" xfId="1360" xr:uid="{00000000-0005-0000-0000-000064040000}"/>
    <cellStyle name="Normal 6 6 5" xfId="945" xr:uid="{00000000-0005-0000-0000-000065040000}"/>
    <cellStyle name="Normal 6 7" xfId="661" xr:uid="{00000000-0005-0000-0000-000066040000}"/>
    <cellStyle name="Normal 6 7 2" xfId="803" xr:uid="{00000000-0005-0000-0000-000067040000}"/>
    <cellStyle name="Normal 6 7 2 2" xfId="1649" xr:uid="{00000000-0005-0000-0000-000068040000}"/>
    <cellStyle name="Normal 6 7 2 3" xfId="1234" xr:uid="{00000000-0005-0000-0000-000069040000}"/>
    <cellStyle name="Normal 6 7 3" xfId="1514" xr:uid="{00000000-0005-0000-0000-00006A040000}"/>
    <cellStyle name="Normal 6 7 4" xfId="1099" xr:uid="{00000000-0005-0000-0000-00006B040000}"/>
    <cellStyle name="Normal 6 8" xfId="446" xr:uid="{00000000-0005-0000-0000-00006C040000}"/>
    <cellStyle name="Normal 6 8 2" xfId="1424" xr:uid="{00000000-0005-0000-0000-00006D040000}"/>
    <cellStyle name="Normal 6 8 3" xfId="1009" xr:uid="{00000000-0005-0000-0000-00006E040000}"/>
    <cellStyle name="Normal 6 9" xfId="712" xr:uid="{00000000-0005-0000-0000-00006F040000}"/>
    <cellStyle name="Normal 6 9 2" xfId="1559" xr:uid="{00000000-0005-0000-0000-000070040000}"/>
    <cellStyle name="Normal 6 9 3" xfId="1144" xr:uid="{00000000-0005-0000-0000-000071040000}"/>
    <cellStyle name="Normal 60" xfId="140" xr:uid="{00000000-0005-0000-0000-000072040000}"/>
    <cellStyle name="Normal 60 2" xfId="266" xr:uid="{00000000-0005-0000-0000-000073040000}"/>
    <cellStyle name="Normal 60 2 2" xfId="630" xr:uid="{00000000-0005-0000-0000-000074040000}"/>
    <cellStyle name="Normal 60 3" xfId="490" xr:uid="{00000000-0005-0000-0000-000075040000}"/>
    <cellStyle name="Normal 60 4" xfId="359" xr:uid="{00000000-0005-0000-0000-000076040000}"/>
    <cellStyle name="Normal 61" xfId="141" xr:uid="{00000000-0005-0000-0000-000077040000}"/>
    <cellStyle name="Normal 61 2" xfId="267" xr:uid="{00000000-0005-0000-0000-000078040000}"/>
    <cellStyle name="Normal 61 2 2" xfId="631" xr:uid="{00000000-0005-0000-0000-000079040000}"/>
    <cellStyle name="Normal 61 3" xfId="491" xr:uid="{00000000-0005-0000-0000-00007A040000}"/>
    <cellStyle name="Normal 61 4" xfId="360" xr:uid="{00000000-0005-0000-0000-00007B040000}"/>
    <cellStyle name="Normal 62" xfId="142" xr:uid="{00000000-0005-0000-0000-00007C040000}"/>
    <cellStyle name="Normal 62 2" xfId="268" xr:uid="{00000000-0005-0000-0000-00007D040000}"/>
    <cellStyle name="Normal 62 2 2" xfId="632" xr:uid="{00000000-0005-0000-0000-00007E040000}"/>
    <cellStyle name="Normal 62 3" xfId="492" xr:uid="{00000000-0005-0000-0000-00007F040000}"/>
    <cellStyle name="Normal 62 4" xfId="361" xr:uid="{00000000-0005-0000-0000-000080040000}"/>
    <cellStyle name="Normal 63" xfId="143" xr:uid="{00000000-0005-0000-0000-000081040000}"/>
    <cellStyle name="Normal 63 2" xfId="269" xr:uid="{00000000-0005-0000-0000-000082040000}"/>
    <cellStyle name="Normal 63 2 2" xfId="633" xr:uid="{00000000-0005-0000-0000-000083040000}"/>
    <cellStyle name="Normal 63 3" xfId="494" xr:uid="{00000000-0005-0000-0000-000084040000}"/>
    <cellStyle name="Normal 63 4" xfId="363" xr:uid="{00000000-0005-0000-0000-000085040000}"/>
    <cellStyle name="Normal 64" xfId="144" xr:uid="{00000000-0005-0000-0000-000086040000}"/>
    <cellStyle name="Normal 64 2" xfId="270" xr:uid="{00000000-0005-0000-0000-000087040000}"/>
    <cellStyle name="Normal 64 2 2" xfId="431" xr:uid="{00000000-0005-0000-0000-000088040000}"/>
    <cellStyle name="Normal 64 3" xfId="551" xr:uid="{00000000-0005-0000-0000-000089040000}"/>
    <cellStyle name="Normal 64 3 2" xfId="1467" xr:uid="{00000000-0005-0000-0000-00008A040000}"/>
    <cellStyle name="Normal 64 3 3" xfId="1052" xr:uid="{00000000-0005-0000-0000-00008B040000}"/>
    <cellStyle name="Normal 64 4" xfId="755" xr:uid="{00000000-0005-0000-0000-00008C040000}"/>
    <cellStyle name="Normal 64 4 2" xfId="1602" xr:uid="{00000000-0005-0000-0000-00008D040000}"/>
    <cellStyle name="Normal 64 4 3" xfId="1187" xr:uid="{00000000-0005-0000-0000-00008E040000}"/>
    <cellStyle name="Normal 64 5" xfId="430" xr:uid="{00000000-0005-0000-0000-00008F040000}"/>
    <cellStyle name="Normal 64 5 2" xfId="1418" xr:uid="{00000000-0005-0000-0000-000090040000}"/>
    <cellStyle name="Normal 64 5 3" xfId="1003" xr:uid="{00000000-0005-0000-0000-000091040000}"/>
    <cellStyle name="Normal 65" xfId="145" xr:uid="{00000000-0005-0000-0000-000092040000}"/>
    <cellStyle name="Normal 65 2" xfId="706" xr:uid="{00000000-0005-0000-0000-000093040000}"/>
    <cellStyle name="Normal 65 2 2" xfId="847" xr:uid="{00000000-0005-0000-0000-000094040000}"/>
    <cellStyle name="Normal 65 2 2 2" xfId="1693" xr:uid="{00000000-0005-0000-0000-000095040000}"/>
    <cellStyle name="Normal 65 2 2 3" xfId="1278" xr:uid="{00000000-0005-0000-0000-000096040000}"/>
    <cellStyle name="Normal 65 2 3" xfId="1558" xr:uid="{00000000-0005-0000-0000-000097040000}"/>
    <cellStyle name="Normal 65 2 4" xfId="1143" xr:uid="{00000000-0005-0000-0000-000098040000}"/>
    <cellStyle name="Normal 65 3" xfId="432" xr:uid="{00000000-0005-0000-0000-000099040000}"/>
    <cellStyle name="Normal 65 4" xfId="1317" xr:uid="{00000000-0005-0000-0000-00009A040000}"/>
    <cellStyle name="Normal 65 5" xfId="903" xr:uid="{00000000-0005-0000-0000-00009B040000}"/>
    <cellStyle name="Normal 66" xfId="271" xr:uid="{00000000-0005-0000-0000-00009C040000}"/>
    <cellStyle name="Normal 66 2" xfId="310" xr:uid="{00000000-0005-0000-0000-00009D040000}"/>
    <cellStyle name="Normal 66 3" xfId="553" xr:uid="{00000000-0005-0000-0000-00009E040000}"/>
    <cellStyle name="Normal 66 3 2" xfId="1469" xr:uid="{00000000-0005-0000-0000-00009F040000}"/>
    <cellStyle name="Normal 66 3 3" xfId="1054" xr:uid="{00000000-0005-0000-0000-0000A0040000}"/>
    <cellStyle name="Normal 66 4" xfId="757" xr:uid="{00000000-0005-0000-0000-0000A1040000}"/>
    <cellStyle name="Normal 66 4 2" xfId="1604" xr:uid="{00000000-0005-0000-0000-0000A2040000}"/>
    <cellStyle name="Normal 66 4 3" xfId="1189" xr:uid="{00000000-0005-0000-0000-0000A3040000}"/>
    <cellStyle name="Normal 66 5" xfId="1361" xr:uid="{00000000-0005-0000-0000-0000A4040000}"/>
    <cellStyle name="Normal 66 6" xfId="946" xr:uid="{00000000-0005-0000-0000-0000A5040000}"/>
    <cellStyle name="Normal 67" xfId="272" xr:uid="{00000000-0005-0000-0000-0000A6040000}"/>
    <cellStyle name="Normal 67 2" xfId="758" xr:uid="{00000000-0005-0000-0000-0000A7040000}"/>
    <cellStyle name="Normal 67 2 2" xfId="1605" xr:uid="{00000000-0005-0000-0000-0000A8040000}"/>
    <cellStyle name="Normal 67 2 3" xfId="1190" xr:uid="{00000000-0005-0000-0000-0000A9040000}"/>
    <cellStyle name="Normal 67 3" xfId="554" xr:uid="{00000000-0005-0000-0000-0000AA040000}"/>
    <cellStyle name="Normal 67 3 2" xfId="1470" xr:uid="{00000000-0005-0000-0000-0000AB040000}"/>
    <cellStyle name="Normal 67 3 3" xfId="1055" xr:uid="{00000000-0005-0000-0000-0000AC040000}"/>
    <cellStyle name="Normal 67 4" xfId="1362" xr:uid="{00000000-0005-0000-0000-0000AD040000}"/>
    <cellStyle name="Normal 67 5" xfId="947" xr:uid="{00000000-0005-0000-0000-0000AE040000}"/>
    <cellStyle name="Normal 68" xfId="673" xr:uid="{00000000-0005-0000-0000-0000AF040000}"/>
    <cellStyle name="Normal 69" xfId="444" xr:uid="{00000000-0005-0000-0000-0000B0040000}"/>
    <cellStyle name="Normal 7" xfId="15" xr:uid="{00000000-0005-0000-0000-0000B1040000}"/>
    <cellStyle name="Normal 7 2" xfId="146" xr:uid="{00000000-0005-0000-0000-0000B2040000}"/>
    <cellStyle name="Normal 7 2 2" xfId="273" xr:uid="{00000000-0005-0000-0000-0000B3040000}"/>
    <cellStyle name="Normal 7 2 2 2" xfId="635" xr:uid="{00000000-0005-0000-0000-0000B4040000}"/>
    <cellStyle name="Normal 7 2 3" xfId="528" xr:uid="{00000000-0005-0000-0000-0000B5040000}"/>
    <cellStyle name="Normal 7 2 4" xfId="400" xr:uid="{00000000-0005-0000-0000-0000B6040000}"/>
    <cellStyle name="Normal 7 3" xfId="274" xr:uid="{00000000-0005-0000-0000-0000B7040000}"/>
    <cellStyle name="Normal 7 3 2" xfId="634" xr:uid="{00000000-0005-0000-0000-0000B8040000}"/>
    <cellStyle name="Normal 7 4" xfId="447" xr:uid="{00000000-0005-0000-0000-0000B9040000}"/>
    <cellStyle name="Normal 7 5" xfId="315" xr:uid="{00000000-0005-0000-0000-0000BA040000}"/>
    <cellStyle name="Normal 70" xfId="547" xr:uid="{00000000-0005-0000-0000-0000BB040000}"/>
    <cellStyle name="Normal 71" xfId="707" xr:uid="{00000000-0005-0000-0000-0000BC040000}"/>
    <cellStyle name="Normal 72" xfId="708" xr:uid="{00000000-0005-0000-0000-0000BD040000}"/>
    <cellStyle name="Normal 73" xfId="445" xr:uid="{00000000-0005-0000-0000-0000BE040000}"/>
    <cellStyle name="Normal 74" xfId="710" xr:uid="{00000000-0005-0000-0000-0000BF040000}"/>
    <cellStyle name="Normal 75" xfId="709" xr:uid="{00000000-0005-0000-0000-0000C0040000}"/>
    <cellStyle name="Normal 76" xfId="711" xr:uid="{00000000-0005-0000-0000-0000C1040000}"/>
    <cellStyle name="Normal 77" xfId="791" xr:uid="{00000000-0005-0000-0000-0000C2040000}"/>
    <cellStyle name="Normal 78" xfId="848" xr:uid="{00000000-0005-0000-0000-0000C3040000}"/>
    <cellStyle name="Normal 79" xfId="849" xr:uid="{00000000-0005-0000-0000-0000C4040000}"/>
    <cellStyle name="Normal 8" xfId="147" xr:uid="{00000000-0005-0000-0000-0000C5040000}"/>
    <cellStyle name="Normal 8 2" xfId="148" xr:uid="{00000000-0005-0000-0000-0000C6040000}"/>
    <cellStyle name="Normal 8 2 2" xfId="275" xr:uid="{00000000-0005-0000-0000-0000C7040000}"/>
    <cellStyle name="Normal 8 2 2 2" xfId="637" xr:uid="{00000000-0005-0000-0000-0000C8040000}"/>
    <cellStyle name="Normal 8 2 3" xfId="530" xr:uid="{00000000-0005-0000-0000-0000C9040000}"/>
    <cellStyle name="Normal 8 2 4" xfId="402" xr:uid="{00000000-0005-0000-0000-0000CA040000}"/>
    <cellStyle name="Normal 8 3" xfId="276" xr:uid="{00000000-0005-0000-0000-0000CB040000}"/>
    <cellStyle name="Normal 8 3 2" xfId="636" xr:uid="{00000000-0005-0000-0000-0000CC040000}"/>
    <cellStyle name="Normal 8 4" xfId="529" xr:uid="{00000000-0005-0000-0000-0000CD040000}"/>
    <cellStyle name="Normal 8 5" xfId="401" xr:uid="{00000000-0005-0000-0000-0000CE040000}"/>
    <cellStyle name="Normal 80" xfId="311" xr:uid="{00000000-0005-0000-0000-0000CF040000}"/>
    <cellStyle name="Normal 81" xfId="319" xr:uid="{00000000-0005-0000-0000-0000D0040000}"/>
    <cellStyle name="Normal 82" xfId="863" xr:uid="{00000000-0005-0000-0000-0000D1040000}"/>
    <cellStyle name="Normal 83" xfId="407" xr:uid="{00000000-0005-0000-0000-0000D2040000}"/>
    <cellStyle name="Normal 84" xfId="861" xr:uid="{00000000-0005-0000-0000-0000D3040000}"/>
    <cellStyle name="Normal 85" xfId="438" xr:uid="{00000000-0005-0000-0000-0000D4040000}"/>
    <cellStyle name="Normal 86" xfId="860" xr:uid="{00000000-0005-0000-0000-0000D5040000}"/>
    <cellStyle name="Normal 87" xfId="867" xr:uid="{00000000-0005-0000-0000-0000D6040000}"/>
    <cellStyle name="Normal 88" xfId="857" xr:uid="{00000000-0005-0000-0000-0000D7040000}"/>
    <cellStyle name="Normal 89" xfId="858" xr:uid="{00000000-0005-0000-0000-0000D8040000}"/>
    <cellStyle name="Normal 9" xfId="149" xr:uid="{00000000-0005-0000-0000-0000D9040000}"/>
    <cellStyle name="Normal 9 2" xfId="277" xr:uid="{00000000-0005-0000-0000-0000DA040000}"/>
    <cellStyle name="Normal 9 2 2" xfId="638" xr:uid="{00000000-0005-0000-0000-0000DB040000}"/>
    <cellStyle name="Normal 9 3" xfId="448" xr:uid="{00000000-0005-0000-0000-0000DC040000}"/>
    <cellStyle name="Normal 9 4" xfId="316" xr:uid="{00000000-0005-0000-0000-0000DD040000}"/>
    <cellStyle name="Normal 90" xfId="856" xr:uid="{00000000-0005-0000-0000-0000DE040000}"/>
    <cellStyle name="Normal 91" xfId="404" xr:uid="{00000000-0005-0000-0000-0000DF040000}"/>
    <cellStyle name="Normal 92" xfId="855" xr:uid="{00000000-0005-0000-0000-0000E0040000}"/>
    <cellStyle name="Normal 93" xfId="853" xr:uid="{00000000-0005-0000-0000-0000E1040000}"/>
    <cellStyle name="Normal 94" xfId="375" xr:uid="{00000000-0005-0000-0000-0000E2040000}"/>
    <cellStyle name="Normal 95" xfId="865" xr:uid="{00000000-0005-0000-0000-0000E3040000}"/>
    <cellStyle name="Normal 96" xfId="854" xr:uid="{00000000-0005-0000-0000-0000E4040000}"/>
    <cellStyle name="Normal 97" xfId="862" xr:uid="{00000000-0005-0000-0000-0000E5040000}"/>
    <cellStyle name="Normal 98" xfId="859" xr:uid="{00000000-0005-0000-0000-0000E6040000}"/>
    <cellStyle name="Normal 99" xfId="866" xr:uid="{00000000-0005-0000-0000-0000E7040000}"/>
    <cellStyle name="Normal_Orç 037_2009 - Ar Condicionado Salas Técnicas - PJ Sobradinho" xfId="1699" xr:uid="{00000000-0005-0000-0000-0000E8040000}"/>
    <cellStyle name="Normal_Plan1" xfId="1700" xr:uid="{00000000-0005-0000-0000-0000E9040000}"/>
    <cellStyle name="Normal1" xfId="150" xr:uid="{00000000-0005-0000-0000-0000EA040000}"/>
    <cellStyle name="Normal2" xfId="151" xr:uid="{00000000-0005-0000-0000-0000EB040000}"/>
    <cellStyle name="Normal3" xfId="152" xr:uid="{00000000-0005-0000-0000-0000EC040000}"/>
    <cellStyle name="Percent [2]" xfId="153" xr:uid="{00000000-0005-0000-0000-0000ED040000}"/>
    <cellStyle name="Percent [2] 2" xfId="278" xr:uid="{00000000-0005-0000-0000-0000EE040000}"/>
    <cellStyle name="Percent [2] 2 2" xfId="639" xr:uid="{00000000-0005-0000-0000-0000EF040000}"/>
    <cellStyle name="Percent [2] 3" xfId="531" xr:uid="{00000000-0005-0000-0000-0000F0040000}"/>
    <cellStyle name="Percent [2] 4" xfId="403" xr:uid="{00000000-0005-0000-0000-0000F1040000}"/>
    <cellStyle name="Percent_Sheet1" xfId="154" xr:uid="{00000000-0005-0000-0000-0000F2040000}"/>
    <cellStyle name="Percentual" xfId="155" xr:uid="{00000000-0005-0000-0000-0000F3040000}"/>
    <cellStyle name="Ponto" xfId="156" xr:uid="{00000000-0005-0000-0000-0000F4040000}"/>
    <cellStyle name="Porcentagem" xfId="1698" builtinId="5"/>
    <cellStyle name="Porcentagem 2" xfId="16" xr:uid="{00000000-0005-0000-0000-0000F6040000}"/>
    <cellStyle name="Porcentagem 2 2" xfId="190" xr:uid="{00000000-0005-0000-0000-0000F7040000}"/>
    <cellStyle name="Porcentagem 2 2 2" xfId="427" xr:uid="{00000000-0005-0000-0000-0000F8040000}"/>
    <cellStyle name="Porcentagem 2 3" xfId="317" xr:uid="{00000000-0005-0000-0000-0000F9040000}"/>
    <cellStyle name="Porcentagem 3" xfId="17" xr:uid="{00000000-0005-0000-0000-0000FA040000}"/>
    <cellStyle name="Porcentagem 3 2" xfId="157" xr:uid="{00000000-0005-0000-0000-0000FB040000}"/>
    <cellStyle name="Porcentagem 3 3" xfId="279" xr:uid="{00000000-0005-0000-0000-0000FC040000}"/>
    <cellStyle name="Porcentagem 4" xfId="18" xr:uid="{00000000-0005-0000-0000-0000FD040000}"/>
    <cellStyle name="Porcentagem 4 2" xfId="19" xr:uid="{00000000-0005-0000-0000-0000FE040000}"/>
    <cellStyle name="Porcentagem 4 2 2" xfId="158" xr:uid="{00000000-0005-0000-0000-0000FF040000}"/>
    <cellStyle name="Porcentagem 4 2 2 2" xfId="425" xr:uid="{00000000-0005-0000-0000-000000050000}"/>
    <cellStyle name="Porcentagem 4 2 3" xfId="309" xr:uid="{00000000-0005-0000-0000-000001050000}"/>
    <cellStyle name="Porcentagem 5" xfId="159" xr:uid="{00000000-0005-0000-0000-000002050000}"/>
    <cellStyle name="Porcentagem 6" xfId="160" xr:uid="{00000000-0005-0000-0000-000003050000}"/>
    <cellStyle name="Porcentagem 6 2" xfId="161" xr:uid="{00000000-0005-0000-0000-000004050000}"/>
    <cellStyle name="Porcentagem 6 2 2" xfId="280" xr:uid="{00000000-0005-0000-0000-000005050000}"/>
    <cellStyle name="Porcentagem 6 2 2 2" xfId="790" xr:uid="{00000000-0005-0000-0000-000006050000}"/>
    <cellStyle name="Porcentagem 6 2 2 2 2" xfId="1637" xr:uid="{00000000-0005-0000-0000-000007050000}"/>
    <cellStyle name="Porcentagem 6 2 2 2 3" xfId="1222" xr:uid="{00000000-0005-0000-0000-000008050000}"/>
    <cellStyle name="Porcentagem 6 2 2 3" xfId="641" xr:uid="{00000000-0005-0000-0000-000009050000}"/>
    <cellStyle name="Porcentagem 6 2 2 3 2" xfId="1502" xr:uid="{00000000-0005-0000-0000-00000A050000}"/>
    <cellStyle name="Porcentagem 6 2 2 3 3" xfId="1087" xr:uid="{00000000-0005-0000-0000-00000B050000}"/>
    <cellStyle name="Porcentagem 6 2 2 4" xfId="1363" xr:uid="{00000000-0005-0000-0000-00000C050000}"/>
    <cellStyle name="Porcentagem 6 2 2 5" xfId="948" xr:uid="{00000000-0005-0000-0000-00000D050000}"/>
    <cellStyle name="Porcentagem 6 2 3" xfId="692" xr:uid="{00000000-0005-0000-0000-00000E050000}"/>
    <cellStyle name="Porcentagem 6 2 3 2" xfId="833" xr:uid="{00000000-0005-0000-0000-00000F050000}"/>
    <cellStyle name="Porcentagem 6 2 3 2 2" xfId="1679" xr:uid="{00000000-0005-0000-0000-000010050000}"/>
    <cellStyle name="Porcentagem 6 2 3 2 3" xfId="1264" xr:uid="{00000000-0005-0000-0000-000011050000}"/>
    <cellStyle name="Porcentagem 6 2 3 3" xfId="1544" xr:uid="{00000000-0005-0000-0000-000012050000}"/>
    <cellStyle name="Porcentagem 6 2 3 4" xfId="1129" xr:uid="{00000000-0005-0000-0000-000013050000}"/>
    <cellStyle name="Porcentagem 6 2 4" xfId="533" xr:uid="{00000000-0005-0000-0000-000014050000}"/>
    <cellStyle name="Porcentagem 6 2 4 2" xfId="1455" xr:uid="{00000000-0005-0000-0000-000015050000}"/>
    <cellStyle name="Porcentagem 6 2 4 3" xfId="1040" xr:uid="{00000000-0005-0000-0000-000016050000}"/>
    <cellStyle name="Porcentagem 6 2 5" xfId="743" xr:uid="{00000000-0005-0000-0000-000017050000}"/>
    <cellStyle name="Porcentagem 6 2 5 2" xfId="1590" xr:uid="{00000000-0005-0000-0000-000018050000}"/>
    <cellStyle name="Porcentagem 6 2 5 3" xfId="1175" xr:uid="{00000000-0005-0000-0000-000019050000}"/>
    <cellStyle name="Porcentagem 6 2 6" xfId="406" xr:uid="{00000000-0005-0000-0000-00001A050000}"/>
    <cellStyle name="Porcentagem 6 2 6 2" xfId="1406" xr:uid="{00000000-0005-0000-0000-00001B050000}"/>
    <cellStyle name="Porcentagem 6 2 6 3" xfId="991" xr:uid="{00000000-0005-0000-0000-00001C050000}"/>
    <cellStyle name="Porcentagem 6 2 7" xfId="1319" xr:uid="{00000000-0005-0000-0000-00001D050000}"/>
    <cellStyle name="Porcentagem 6 2 8" xfId="905" xr:uid="{00000000-0005-0000-0000-00001E050000}"/>
    <cellStyle name="Porcentagem 6 3" xfId="281" xr:uid="{00000000-0005-0000-0000-00001F050000}"/>
    <cellStyle name="Porcentagem 6 3 2" xfId="789" xr:uid="{00000000-0005-0000-0000-000020050000}"/>
    <cellStyle name="Porcentagem 6 3 2 2" xfId="1636" xr:uid="{00000000-0005-0000-0000-000021050000}"/>
    <cellStyle name="Porcentagem 6 3 2 3" xfId="1221" xr:uid="{00000000-0005-0000-0000-000022050000}"/>
    <cellStyle name="Porcentagem 6 3 3" xfId="640" xr:uid="{00000000-0005-0000-0000-000023050000}"/>
    <cellStyle name="Porcentagem 6 3 3 2" xfId="1501" xr:uid="{00000000-0005-0000-0000-000024050000}"/>
    <cellStyle name="Porcentagem 6 3 3 3" xfId="1086" xr:uid="{00000000-0005-0000-0000-000025050000}"/>
    <cellStyle name="Porcentagem 6 3 4" xfId="1364" xr:uid="{00000000-0005-0000-0000-000026050000}"/>
    <cellStyle name="Porcentagem 6 3 5" xfId="949" xr:uid="{00000000-0005-0000-0000-000027050000}"/>
    <cellStyle name="Porcentagem 6 4" xfId="691" xr:uid="{00000000-0005-0000-0000-000028050000}"/>
    <cellStyle name="Porcentagem 6 4 2" xfId="832" xr:uid="{00000000-0005-0000-0000-000029050000}"/>
    <cellStyle name="Porcentagem 6 4 2 2" xfId="1678" xr:uid="{00000000-0005-0000-0000-00002A050000}"/>
    <cellStyle name="Porcentagem 6 4 2 3" xfId="1263" xr:uid="{00000000-0005-0000-0000-00002B050000}"/>
    <cellStyle name="Porcentagem 6 4 3" xfId="1543" xr:uid="{00000000-0005-0000-0000-00002C050000}"/>
    <cellStyle name="Porcentagem 6 4 4" xfId="1128" xr:uid="{00000000-0005-0000-0000-00002D050000}"/>
    <cellStyle name="Porcentagem 6 5" xfId="532" xr:uid="{00000000-0005-0000-0000-00002E050000}"/>
    <cellStyle name="Porcentagem 6 5 2" xfId="1454" xr:uid="{00000000-0005-0000-0000-00002F050000}"/>
    <cellStyle name="Porcentagem 6 5 3" xfId="1039" xr:uid="{00000000-0005-0000-0000-000030050000}"/>
    <cellStyle name="Porcentagem 6 6" xfId="742" xr:uid="{00000000-0005-0000-0000-000031050000}"/>
    <cellStyle name="Porcentagem 6 6 2" xfId="1589" xr:uid="{00000000-0005-0000-0000-000032050000}"/>
    <cellStyle name="Porcentagem 6 6 3" xfId="1174" xr:uid="{00000000-0005-0000-0000-000033050000}"/>
    <cellStyle name="Porcentagem 6 7" xfId="405" xr:uid="{00000000-0005-0000-0000-000034050000}"/>
    <cellStyle name="Porcentagem 6 7 2" xfId="1405" xr:uid="{00000000-0005-0000-0000-000035050000}"/>
    <cellStyle name="Porcentagem 6 7 3" xfId="990" xr:uid="{00000000-0005-0000-0000-000036050000}"/>
    <cellStyle name="Porcentagem 6 8" xfId="1318" xr:uid="{00000000-0005-0000-0000-000037050000}"/>
    <cellStyle name="Porcentagem 6 9" xfId="904" xr:uid="{00000000-0005-0000-0000-000038050000}"/>
    <cellStyle name="Porcentagem 7" xfId="162" xr:uid="{00000000-0005-0000-0000-000039050000}"/>
    <cellStyle name="Porcentagem 7 2" xfId="433" xr:uid="{00000000-0005-0000-0000-00003A050000}"/>
    <cellStyle name="Result" xfId="20" xr:uid="{00000000-0005-0000-0000-00003B050000}"/>
    <cellStyle name="Result2" xfId="21" xr:uid="{00000000-0005-0000-0000-00003C050000}"/>
    <cellStyle name="Sep. milhar [0]" xfId="163" xr:uid="{00000000-0005-0000-0000-00003D050000}"/>
    <cellStyle name="Separador de m" xfId="164" xr:uid="{00000000-0005-0000-0000-00003E050000}"/>
    <cellStyle name="Separador de milhares 2" xfId="22" xr:uid="{00000000-0005-0000-0000-00003F050000}"/>
    <cellStyle name="Separador de milhares 2 2" xfId="165" xr:uid="{00000000-0005-0000-0000-000040050000}"/>
    <cellStyle name="Separador de milhares 2 2 2" xfId="282" xr:uid="{00000000-0005-0000-0000-000041050000}"/>
    <cellStyle name="Separador de milhares 2 2 2 2" xfId="643" xr:uid="{00000000-0005-0000-0000-000042050000}"/>
    <cellStyle name="Separador de milhares 2 2 3" xfId="534" xr:uid="{00000000-0005-0000-0000-000043050000}"/>
    <cellStyle name="Separador de milhares 2 2 4" xfId="408" xr:uid="{00000000-0005-0000-0000-000044050000}"/>
    <cellStyle name="Separador de milhares 2 3" xfId="283" xr:uid="{00000000-0005-0000-0000-000045050000}"/>
    <cellStyle name="Separador de milhares 2 3 2" xfId="642" xr:uid="{00000000-0005-0000-0000-000046050000}"/>
    <cellStyle name="Separador de milhares 2 4" xfId="449" xr:uid="{00000000-0005-0000-0000-000047050000}"/>
    <cellStyle name="Separador de milhares 2 5" xfId="318" xr:uid="{00000000-0005-0000-0000-000048050000}"/>
    <cellStyle name="Separador de milhares 3" xfId="166" xr:uid="{00000000-0005-0000-0000-000049050000}"/>
    <cellStyle name="Separador de milhares 4" xfId="23" xr:uid="{00000000-0005-0000-0000-00004A050000}"/>
    <cellStyle name="Separador de milhares_Orç 037_2009 - Ar Condicionado Salas Técnicas - PJ Sobradinho" xfId="1701" xr:uid="{00000000-0005-0000-0000-00004B050000}"/>
    <cellStyle name="Sepavador de milhares [0]_Pasta2" xfId="167" xr:uid="{00000000-0005-0000-0000-00004C050000}"/>
    <cellStyle name="Standard_RP100_01 (metr.)" xfId="168" xr:uid="{00000000-0005-0000-0000-00004D050000}"/>
    <cellStyle name="Titulo1" xfId="169" xr:uid="{00000000-0005-0000-0000-00004E050000}"/>
    <cellStyle name="Titulo2" xfId="170" xr:uid="{00000000-0005-0000-0000-00004F050000}"/>
    <cellStyle name="Vírgula" xfId="24" builtinId="3"/>
    <cellStyle name="Vírgula 10" xfId="171" xr:uid="{00000000-0005-0000-0000-000051050000}"/>
    <cellStyle name="Vírgula 10 2" xfId="172" xr:uid="{00000000-0005-0000-0000-000052050000}"/>
    <cellStyle name="Vírgula 10 2 2" xfId="284" xr:uid="{00000000-0005-0000-0000-000053050000}"/>
    <cellStyle name="Vírgula 10 2 2 2" xfId="793" xr:uid="{00000000-0005-0000-0000-000054050000}"/>
    <cellStyle name="Vírgula 10 2 2 2 2" xfId="1639" xr:uid="{00000000-0005-0000-0000-000055050000}"/>
    <cellStyle name="Vírgula 10 2 2 2 3" xfId="1224" xr:uid="{00000000-0005-0000-0000-000056050000}"/>
    <cellStyle name="Vírgula 10 2 2 3" xfId="645" xr:uid="{00000000-0005-0000-0000-000057050000}"/>
    <cellStyle name="Vírgula 10 2 2 3 2" xfId="1504" xr:uid="{00000000-0005-0000-0000-000058050000}"/>
    <cellStyle name="Vírgula 10 2 2 3 3" xfId="1089" xr:uid="{00000000-0005-0000-0000-000059050000}"/>
    <cellStyle name="Vírgula 10 2 2 4" xfId="1365" xr:uid="{00000000-0005-0000-0000-00005A050000}"/>
    <cellStyle name="Vírgula 10 2 2 5" xfId="950" xr:uid="{00000000-0005-0000-0000-00005B050000}"/>
    <cellStyle name="Vírgula 10 2 3" xfId="694" xr:uid="{00000000-0005-0000-0000-00005C050000}"/>
    <cellStyle name="Vírgula 10 2 3 2" xfId="835" xr:uid="{00000000-0005-0000-0000-00005D050000}"/>
    <cellStyle name="Vírgula 10 2 3 2 2" xfId="1681" xr:uid="{00000000-0005-0000-0000-00005E050000}"/>
    <cellStyle name="Vírgula 10 2 3 2 3" xfId="1266" xr:uid="{00000000-0005-0000-0000-00005F050000}"/>
    <cellStyle name="Vírgula 10 2 3 3" xfId="1546" xr:uid="{00000000-0005-0000-0000-000060050000}"/>
    <cellStyle name="Vírgula 10 2 3 4" xfId="1131" xr:uid="{00000000-0005-0000-0000-000061050000}"/>
    <cellStyle name="Vírgula 10 2 4" xfId="536" xr:uid="{00000000-0005-0000-0000-000062050000}"/>
    <cellStyle name="Vírgula 10 2 4 2" xfId="1457" xr:uid="{00000000-0005-0000-0000-000063050000}"/>
    <cellStyle name="Vírgula 10 2 4 3" xfId="1042" xr:uid="{00000000-0005-0000-0000-000064050000}"/>
    <cellStyle name="Vírgula 10 2 5" xfId="745" xr:uid="{00000000-0005-0000-0000-000065050000}"/>
    <cellStyle name="Vírgula 10 2 5 2" xfId="1592" xr:uid="{00000000-0005-0000-0000-000066050000}"/>
    <cellStyle name="Vírgula 10 2 5 3" xfId="1177" xr:uid="{00000000-0005-0000-0000-000067050000}"/>
    <cellStyle name="Vírgula 10 2 6" xfId="410" xr:uid="{00000000-0005-0000-0000-000068050000}"/>
    <cellStyle name="Vírgula 10 2 6 2" xfId="1408" xr:uid="{00000000-0005-0000-0000-000069050000}"/>
    <cellStyle name="Vírgula 10 2 6 3" xfId="993" xr:uid="{00000000-0005-0000-0000-00006A050000}"/>
    <cellStyle name="Vírgula 10 2 7" xfId="1321" xr:uid="{00000000-0005-0000-0000-00006B050000}"/>
    <cellStyle name="Vírgula 10 2 8" xfId="907" xr:uid="{00000000-0005-0000-0000-00006C050000}"/>
    <cellStyle name="Vírgula 10 3" xfId="285" xr:uid="{00000000-0005-0000-0000-00006D050000}"/>
    <cellStyle name="Vírgula 10 3 2" xfId="792" xr:uid="{00000000-0005-0000-0000-00006E050000}"/>
    <cellStyle name="Vírgula 10 3 2 2" xfId="1638" xr:uid="{00000000-0005-0000-0000-00006F050000}"/>
    <cellStyle name="Vírgula 10 3 2 3" xfId="1223" xr:uid="{00000000-0005-0000-0000-000070050000}"/>
    <cellStyle name="Vírgula 10 3 3" xfId="644" xr:uid="{00000000-0005-0000-0000-000071050000}"/>
    <cellStyle name="Vírgula 10 3 3 2" xfId="1503" xr:uid="{00000000-0005-0000-0000-000072050000}"/>
    <cellStyle name="Vírgula 10 3 3 3" xfId="1088" xr:uid="{00000000-0005-0000-0000-000073050000}"/>
    <cellStyle name="Vírgula 10 3 4" xfId="1366" xr:uid="{00000000-0005-0000-0000-000074050000}"/>
    <cellStyle name="Vírgula 10 3 5" xfId="951" xr:uid="{00000000-0005-0000-0000-000075050000}"/>
    <cellStyle name="Vírgula 10 4" xfId="693" xr:uid="{00000000-0005-0000-0000-000076050000}"/>
    <cellStyle name="Vírgula 10 4 2" xfId="834" xr:uid="{00000000-0005-0000-0000-000077050000}"/>
    <cellStyle name="Vírgula 10 4 2 2" xfId="1680" xr:uid="{00000000-0005-0000-0000-000078050000}"/>
    <cellStyle name="Vírgula 10 4 2 3" xfId="1265" xr:uid="{00000000-0005-0000-0000-000079050000}"/>
    <cellStyle name="Vírgula 10 4 3" xfId="1545" xr:uid="{00000000-0005-0000-0000-00007A050000}"/>
    <cellStyle name="Vírgula 10 4 4" xfId="1130" xr:uid="{00000000-0005-0000-0000-00007B050000}"/>
    <cellStyle name="Vírgula 10 5" xfId="535" xr:uid="{00000000-0005-0000-0000-00007C050000}"/>
    <cellStyle name="Vírgula 10 5 2" xfId="1456" xr:uid="{00000000-0005-0000-0000-00007D050000}"/>
    <cellStyle name="Vírgula 10 5 3" xfId="1041" xr:uid="{00000000-0005-0000-0000-00007E050000}"/>
    <cellStyle name="Vírgula 10 6" xfId="744" xr:uid="{00000000-0005-0000-0000-00007F050000}"/>
    <cellStyle name="Vírgula 10 6 2" xfId="1591" xr:uid="{00000000-0005-0000-0000-000080050000}"/>
    <cellStyle name="Vírgula 10 6 3" xfId="1176" xr:uid="{00000000-0005-0000-0000-000081050000}"/>
    <cellStyle name="Vírgula 10 7" xfId="409" xr:uid="{00000000-0005-0000-0000-000082050000}"/>
    <cellStyle name="Vírgula 10 7 2" xfId="1407" xr:uid="{00000000-0005-0000-0000-000083050000}"/>
    <cellStyle name="Vírgula 10 7 3" xfId="992" xr:uid="{00000000-0005-0000-0000-000084050000}"/>
    <cellStyle name="Vírgula 10 8" xfId="1320" xr:uid="{00000000-0005-0000-0000-000085050000}"/>
    <cellStyle name="Vírgula 10 9" xfId="906" xr:uid="{00000000-0005-0000-0000-000086050000}"/>
    <cellStyle name="Vírgula 11" xfId="173" xr:uid="{00000000-0005-0000-0000-000087050000}"/>
    <cellStyle name="Vírgula 11 2" xfId="286" xr:uid="{00000000-0005-0000-0000-000088050000}"/>
    <cellStyle name="Vírgula 11 2 2" xfId="646" xr:uid="{00000000-0005-0000-0000-000089050000}"/>
    <cellStyle name="Vírgula 11 3" xfId="537" xr:uid="{00000000-0005-0000-0000-00008A050000}"/>
    <cellStyle name="Vírgula 11 4" xfId="411" xr:uid="{00000000-0005-0000-0000-00008B050000}"/>
    <cellStyle name="Vírgula 12" xfId="174" xr:uid="{00000000-0005-0000-0000-00008C050000}"/>
    <cellStyle name="Vírgula 12 2" xfId="287" xr:uid="{00000000-0005-0000-0000-00008D050000}"/>
    <cellStyle name="Vírgula 12 2 2" xfId="794" xr:uid="{00000000-0005-0000-0000-00008E050000}"/>
    <cellStyle name="Vírgula 12 2 2 2" xfId="1640" xr:uid="{00000000-0005-0000-0000-00008F050000}"/>
    <cellStyle name="Vírgula 12 2 2 3" xfId="1225" xr:uid="{00000000-0005-0000-0000-000090050000}"/>
    <cellStyle name="Vírgula 12 2 3" xfId="647" xr:uid="{00000000-0005-0000-0000-000091050000}"/>
    <cellStyle name="Vírgula 12 2 3 2" xfId="1505" xr:uid="{00000000-0005-0000-0000-000092050000}"/>
    <cellStyle name="Vírgula 12 2 3 3" xfId="1090" xr:uid="{00000000-0005-0000-0000-000093050000}"/>
    <cellStyle name="Vírgula 12 2 4" xfId="1367" xr:uid="{00000000-0005-0000-0000-000094050000}"/>
    <cellStyle name="Vírgula 12 2 5" xfId="952" xr:uid="{00000000-0005-0000-0000-000095050000}"/>
    <cellStyle name="Vírgula 12 3" xfId="695" xr:uid="{00000000-0005-0000-0000-000096050000}"/>
    <cellStyle name="Vírgula 12 3 2" xfId="836" xr:uid="{00000000-0005-0000-0000-000097050000}"/>
    <cellStyle name="Vírgula 12 3 2 2" xfId="1682" xr:uid="{00000000-0005-0000-0000-000098050000}"/>
    <cellStyle name="Vírgula 12 3 2 3" xfId="1267" xr:uid="{00000000-0005-0000-0000-000099050000}"/>
    <cellStyle name="Vírgula 12 3 3" xfId="1547" xr:uid="{00000000-0005-0000-0000-00009A050000}"/>
    <cellStyle name="Vírgula 12 3 4" xfId="1132" xr:uid="{00000000-0005-0000-0000-00009B050000}"/>
    <cellStyle name="Vírgula 12 4" xfId="538" xr:uid="{00000000-0005-0000-0000-00009C050000}"/>
    <cellStyle name="Vírgula 12 4 2" xfId="1458" xr:uid="{00000000-0005-0000-0000-00009D050000}"/>
    <cellStyle name="Vírgula 12 4 3" xfId="1043" xr:uid="{00000000-0005-0000-0000-00009E050000}"/>
    <cellStyle name="Vírgula 12 5" xfId="746" xr:uid="{00000000-0005-0000-0000-00009F050000}"/>
    <cellStyle name="Vírgula 12 5 2" xfId="1593" xr:uid="{00000000-0005-0000-0000-0000A0050000}"/>
    <cellStyle name="Vírgula 12 5 3" xfId="1178" xr:uid="{00000000-0005-0000-0000-0000A1050000}"/>
    <cellStyle name="Vírgula 12 6" xfId="412" xr:uid="{00000000-0005-0000-0000-0000A2050000}"/>
    <cellStyle name="Vírgula 12 6 2" xfId="1409" xr:uid="{00000000-0005-0000-0000-0000A3050000}"/>
    <cellStyle name="Vírgula 12 6 3" xfId="994" xr:uid="{00000000-0005-0000-0000-0000A4050000}"/>
    <cellStyle name="Vírgula 12 7" xfId="1322" xr:uid="{00000000-0005-0000-0000-0000A5050000}"/>
    <cellStyle name="Vírgula 12 8" xfId="908" xr:uid="{00000000-0005-0000-0000-0000A6050000}"/>
    <cellStyle name="Vírgula 13" xfId="175" xr:uid="{00000000-0005-0000-0000-0000A7050000}"/>
    <cellStyle name="Vírgula 13 2" xfId="434" xr:uid="{00000000-0005-0000-0000-0000A8050000}"/>
    <cellStyle name="Vírgula 14" xfId="304" xr:uid="{00000000-0005-0000-0000-0000A9050000}"/>
    <cellStyle name="Vírgula 14 2" xfId="1373" xr:uid="{00000000-0005-0000-0000-0000AA050000}"/>
    <cellStyle name="Vírgula 14 3" xfId="958" xr:uid="{00000000-0005-0000-0000-0000AB050000}"/>
    <cellStyle name="Vírgula 2" xfId="25" xr:uid="{00000000-0005-0000-0000-0000AC050000}"/>
    <cellStyle name="Vírgula 2 2" xfId="176" xr:uid="{00000000-0005-0000-0000-0000AD050000}"/>
    <cellStyle name="Vírgula 2 2 2" xfId="288" xr:uid="{00000000-0005-0000-0000-0000AE050000}"/>
    <cellStyle name="Vírgula 2 2 2 2" xfId="437" xr:uid="{00000000-0005-0000-0000-0000AF050000}"/>
    <cellStyle name="Vírgula 2 2 3" xfId="413" xr:uid="{00000000-0005-0000-0000-0000B0050000}"/>
    <cellStyle name="Vírgula 2 3" xfId="289" xr:uid="{00000000-0005-0000-0000-0000B1050000}"/>
    <cellStyle name="Vírgula 2 3 2" xfId="426" xr:uid="{00000000-0005-0000-0000-0000B2050000}"/>
    <cellStyle name="Vírgula 2 4" xfId="290" xr:uid="{00000000-0005-0000-0000-0000B3050000}"/>
    <cellStyle name="Vírgula 2 5" xfId="303" xr:uid="{00000000-0005-0000-0000-0000B4050000}"/>
    <cellStyle name="Vírgula 3" xfId="26" xr:uid="{00000000-0005-0000-0000-0000B5050000}"/>
    <cellStyle name="Vírgula 3 2" xfId="27" xr:uid="{00000000-0005-0000-0000-0000B6050000}"/>
    <cellStyle name="Vírgula 3 2 2" xfId="291" xr:uid="{00000000-0005-0000-0000-0000B7050000}"/>
    <cellStyle name="Vírgula 3 2 2 2" xfId="649" xr:uid="{00000000-0005-0000-0000-0000B8050000}"/>
    <cellStyle name="Vírgula 3 2 3" xfId="306" xr:uid="{00000000-0005-0000-0000-0000B9050000}"/>
    <cellStyle name="Vírgula 3 3" xfId="292" xr:uid="{00000000-0005-0000-0000-0000BA050000}"/>
    <cellStyle name="Vírgula 3 3 2" xfId="648" xr:uid="{00000000-0005-0000-0000-0000BB050000}"/>
    <cellStyle name="Vírgula 3 4" xfId="450" xr:uid="{00000000-0005-0000-0000-0000BC050000}"/>
    <cellStyle name="Vírgula 4" xfId="28" xr:uid="{00000000-0005-0000-0000-0000BD050000}"/>
    <cellStyle name="Vírgula 5" xfId="29" xr:uid="{00000000-0005-0000-0000-0000BE050000}"/>
    <cellStyle name="Vírgula 5 2" xfId="30" xr:uid="{00000000-0005-0000-0000-0000BF050000}"/>
    <cellStyle name="Vírgula 5 2 2" xfId="177" xr:uid="{00000000-0005-0000-0000-0000C0050000}"/>
    <cellStyle name="Vírgula 5 2 2 2" xfId="424" xr:uid="{00000000-0005-0000-0000-0000C1050000}"/>
    <cellStyle name="Vírgula 5 2 3" xfId="305" xr:uid="{00000000-0005-0000-0000-0000C2050000}"/>
    <cellStyle name="Vírgula 5 3" xfId="302" xr:uid="{00000000-0005-0000-0000-0000C3050000}"/>
    <cellStyle name="Vírgula 6" xfId="31" xr:uid="{00000000-0005-0000-0000-0000C4050000}"/>
    <cellStyle name="Vírgula 6 2" xfId="178" xr:uid="{00000000-0005-0000-0000-0000C5050000}"/>
    <cellStyle name="Vírgula 6 2 2" xfId="293" xr:uid="{00000000-0005-0000-0000-0000C6050000}"/>
    <cellStyle name="Vírgula 6 2 2 2" xfId="651" xr:uid="{00000000-0005-0000-0000-0000C7050000}"/>
    <cellStyle name="Vírgula 6 2 3" xfId="540" xr:uid="{00000000-0005-0000-0000-0000C8050000}"/>
    <cellStyle name="Vírgula 6 2 4" xfId="415" xr:uid="{00000000-0005-0000-0000-0000C9050000}"/>
    <cellStyle name="Vírgula 6 3" xfId="179" xr:uid="{00000000-0005-0000-0000-0000CA050000}"/>
    <cellStyle name="Vírgula 6 3 2" xfId="294" xr:uid="{00000000-0005-0000-0000-0000CB050000}"/>
    <cellStyle name="Vírgula 6 3 2 2" xfId="652" xr:uid="{00000000-0005-0000-0000-0000CC050000}"/>
    <cellStyle name="Vírgula 6 3 3" xfId="548" xr:uid="{00000000-0005-0000-0000-0000CD050000}"/>
    <cellStyle name="Vírgula 6 3 4" xfId="422" xr:uid="{00000000-0005-0000-0000-0000CE050000}"/>
    <cellStyle name="Vírgula 6 4" xfId="295" xr:uid="{00000000-0005-0000-0000-0000CF050000}"/>
    <cellStyle name="Vírgula 6 4 2" xfId="650" xr:uid="{00000000-0005-0000-0000-0000D0050000}"/>
    <cellStyle name="Vírgula 6 5" xfId="539" xr:uid="{00000000-0005-0000-0000-0000D1050000}"/>
    <cellStyle name="Vírgula 6 6" xfId="414" xr:uid="{00000000-0005-0000-0000-0000D2050000}"/>
    <cellStyle name="Vírgula 7" xfId="180" xr:uid="{00000000-0005-0000-0000-0000D3050000}"/>
    <cellStyle name="Vírgula 7 10" xfId="1323" xr:uid="{00000000-0005-0000-0000-0000D4050000}"/>
    <cellStyle name="Vírgula 7 11" xfId="909" xr:uid="{00000000-0005-0000-0000-0000D5050000}"/>
    <cellStyle name="Vírgula 7 2" xfId="181" xr:uid="{00000000-0005-0000-0000-0000D6050000}"/>
    <cellStyle name="Vírgula 7 2 2" xfId="296" xr:uid="{00000000-0005-0000-0000-0000D7050000}"/>
    <cellStyle name="Vírgula 7 2 2 2" xfId="796" xr:uid="{00000000-0005-0000-0000-0000D8050000}"/>
    <cellStyle name="Vírgula 7 2 2 2 2" xfId="1642" xr:uid="{00000000-0005-0000-0000-0000D9050000}"/>
    <cellStyle name="Vírgula 7 2 2 2 3" xfId="1227" xr:uid="{00000000-0005-0000-0000-0000DA050000}"/>
    <cellStyle name="Vírgula 7 2 2 3" xfId="654" xr:uid="{00000000-0005-0000-0000-0000DB050000}"/>
    <cellStyle name="Vírgula 7 2 2 3 2" xfId="1507" xr:uid="{00000000-0005-0000-0000-0000DC050000}"/>
    <cellStyle name="Vírgula 7 2 2 3 3" xfId="1092" xr:uid="{00000000-0005-0000-0000-0000DD050000}"/>
    <cellStyle name="Vírgula 7 2 2 4" xfId="1368" xr:uid="{00000000-0005-0000-0000-0000DE050000}"/>
    <cellStyle name="Vírgula 7 2 2 5" xfId="953" xr:uid="{00000000-0005-0000-0000-0000DF050000}"/>
    <cellStyle name="Vírgula 7 2 3" xfId="697" xr:uid="{00000000-0005-0000-0000-0000E0050000}"/>
    <cellStyle name="Vírgula 7 2 3 2" xfId="838" xr:uid="{00000000-0005-0000-0000-0000E1050000}"/>
    <cellStyle name="Vírgula 7 2 3 2 2" xfId="1684" xr:uid="{00000000-0005-0000-0000-0000E2050000}"/>
    <cellStyle name="Vírgula 7 2 3 2 3" xfId="1269" xr:uid="{00000000-0005-0000-0000-0000E3050000}"/>
    <cellStyle name="Vírgula 7 2 3 3" xfId="1549" xr:uid="{00000000-0005-0000-0000-0000E4050000}"/>
    <cellStyle name="Vírgula 7 2 3 4" xfId="1134" xr:uid="{00000000-0005-0000-0000-0000E5050000}"/>
    <cellStyle name="Vírgula 7 2 4" xfId="542" xr:uid="{00000000-0005-0000-0000-0000E6050000}"/>
    <cellStyle name="Vírgula 7 2 4 2" xfId="1460" xr:uid="{00000000-0005-0000-0000-0000E7050000}"/>
    <cellStyle name="Vírgula 7 2 4 3" xfId="1045" xr:uid="{00000000-0005-0000-0000-0000E8050000}"/>
    <cellStyle name="Vírgula 7 2 5" xfId="748" xr:uid="{00000000-0005-0000-0000-0000E9050000}"/>
    <cellStyle name="Vírgula 7 2 5 2" xfId="1595" xr:uid="{00000000-0005-0000-0000-0000EA050000}"/>
    <cellStyle name="Vírgula 7 2 5 3" xfId="1180" xr:uid="{00000000-0005-0000-0000-0000EB050000}"/>
    <cellStyle name="Vírgula 7 2 6" xfId="417" xr:uid="{00000000-0005-0000-0000-0000EC050000}"/>
    <cellStyle name="Vírgula 7 2 6 2" xfId="1411" xr:uid="{00000000-0005-0000-0000-0000ED050000}"/>
    <cellStyle name="Vírgula 7 2 6 3" xfId="996" xr:uid="{00000000-0005-0000-0000-0000EE050000}"/>
    <cellStyle name="Vírgula 7 2 7" xfId="1324" xr:uid="{00000000-0005-0000-0000-0000EF050000}"/>
    <cellStyle name="Vírgula 7 2 8" xfId="910" xr:uid="{00000000-0005-0000-0000-0000F0050000}"/>
    <cellStyle name="Vírgula 7 3" xfId="182" xr:uid="{00000000-0005-0000-0000-0000F1050000}"/>
    <cellStyle name="Vírgula 7 3 2" xfId="297" xr:uid="{00000000-0005-0000-0000-0000F2050000}"/>
    <cellStyle name="Vírgula 7 3 2 2" xfId="797" xr:uid="{00000000-0005-0000-0000-0000F3050000}"/>
    <cellStyle name="Vírgula 7 3 2 2 2" xfId="1643" xr:uid="{00000000-0005-0000-0000-0000F4050000}"/>
    <cellStyle name="Vírgula 7 3 2 2 3" xfId="1228" xr:uid="{00000000-0005-0000-0000-0000F5050000}"/>
    <cellStyle name="Vírgula 7 3 2 3" xfId="655" xr:uid="{00000000-0005-0000-0000-0000F6050000}"/>
    <cellStyle name="Vírgula 7 3 2 3 2" xfId="1508" xr:uid="{00000000-0005-0000-0000-0000F7050000}"/>
    <cellStyle name="Vírgula 7 3 2 3 3" xfId="1093" xr:uid="{00000000-0005-0000-0000-0000F8050000}"/>
    <cellStyle name="Vírgula 7 3 2 4" xfId="1369" xr:uid="{00000000-0005-0000-0000-0000F9050000}"/>
    <cellStyle name="Vírgula 7 3 2 5" xfId="954" xr:uid="{00000000-0005-0000-0000-0000FA050000}"/>
    <cellStyle name="Vírgula 7 3 3" xfId="698" xr:uid="{00000000-0005-0000-0000-0000FB050000}"/>
    <cellStyle name="Vírgula 7 3 3 2" xfId="839" xr:uid="{00000000-0005-0000-0000-0000FC050000}"/>
    <cellStyle name="Vírgula 7 3 3 2 2" xfId="1685" xr:uid="{00000000-0005-0000-0000-0000FD050000}"/>
    <cellStyle name="Vírgula 7 3 3 2 3" xfId="1270" xr:uid="{00000000-0005-0000-0000-0000FE050000}"/>
    <cellStyle name="Vírgula 7 3 3 3" xfId="1550" xr:uid="{00000000-0005-0000-0000-0000FF050000}"/>
    <cellStyle name="Vírgula 7 3 3 4" xfId="1135" xr:uid="{00000000-0005-0000-0000-000000060000}"/>
    <cellStyle name="Vírgula 7 3 4" xfId="543" xr:uid="{00000000-0005-0000-0000-000001060000}"/>
    <cellStyle name="Vírgula 7 3 4 2" xfId="1461" xr:uid="{00000000-0005-0000-0000-000002060000}"/>
    <cellStyle name="Vírgula 7 3 4 3" xfId="1046" xr:uid="{00000000-0005-0000-0000-000003060000}"/>
    <cellStyle name="Vírgula 7 3 5" xfId="749" xr:uid="{00000000-0005-0000-0000-000004060000}"/>
    <cellStyle name="Vírgula 7 3 5 2" xfId="1596" xr:uid="{00000000-0005-0000-0000-000005060000}"/>
    <cellStyle name="Vírgula 7 3 5 3" xfId="1181" xr:uid="{00000000-0005-0000-0000-000006060000}"/>
    <cellStyle name="Vírgula 7 3 6" xfId="418" xr:uid="{00000000-0005-0000-0000-000007060000}"/>
    <cellStyle name="Vírgula 7 3 6 2" xfId="1412" xr:uid="{00000000-0005-0000-0000-000008060000}"/>
    <cellStyle name="Vírgula 7 3 6 3" xfId="997" xr:uid="{00000000-0005-0000-0000-000009060000}"/>
    <cellStyle name="Vírgula 7 3 7" xfId="1325" xr:uid="{00000000-0005-0000-0000-00000A060000}"/>
    <cellStyle name="Vírgula 7 3 8" xfId="911" xr:uid="{00000000-0005-0000-0000-00000B060000}"/>
    <cellStyle name="Vírgula 7 4" xfId="183" xr:uid="{00000000-0005-0000-0000-00000C060000}"/>
    <cellStyle name="Vírgula 7 4 2" xfId="34" xr:uid="{00000000-0005-0000-0000-00000D060000}"/>
    <cellStyle name="Vírgula 7 4 2 2" xfId="705" xr:uid="{00000000-0005-0000-0000-00000E060000}"/>
    <cellStyle name="Vírgula 7 4 2 2 2" xfId="846" xr:uid="{00000000-0005-0000-0000-00000F060000}"/>
    <cellStyle name="Vírgula 7 4 2 2 2 2" xfId="1692" xr:uid="{00000000-0005-0000-0000-000010060000}"/>
    <cellStyle name="Vírgula 7 4 2 2 2 3" xfId="1277" xr:uid="{00000000-0005-0000-0000-000011060000}"/>
    <cellStyle name="Vírgula 7 4 2 2 3" xfId="852" xr:uid="{00000000-0005-0000-0000-000012060000}"/>
    <cellStyle name="Vírgula 7 4 2 2 3 2" xfId="1696" xr:uid="{00000000-0005-0000-0000-000013060000}"/>
    <cellStyle name="Vírgula 7 4 2 2 3 3" xfId="1281" xr:uid="{00000000-0005-0000-0000-000014060000}"/>
    <cellStyle name="Vírgula 7 4 2 2 4" xfId="1557" xr:uid="{00000000-0005-0000-0000-000015060000}"/>
    <cellStyle name="Vírgula 7 4 2 2 5" xfId="1142" xr:uid="{00000000-0005-0000-0000-000016060000}"/>
    <cellStyle name="Vírgula 7 4 2 3" xfId="552" xr:uid="{00000000-0005-0000-0000-000017060000}"/>
    <cellStyle name="Vírgula 7 4 2 3 2" xfId="1468" xr:uid="{00000000-0005-0000-0000-000018060000}"/>
    <cellStyle name="Vírgula 7 4 2 3 3" xfId="1053" xr:uid="{00000000-0005-0000-0000-000019060000}"/>
    <cellStyle name="Vírgula 7 4 2 4" xfId="756" xr:uid="{00000000-0005-0000-0000-00001A060000}"/>
    <cellStyle name="Vírgula 7 4 2 4 2" xfId="1603" xr:uid="{00000000-0005-0000-0000-00001B060000}"/>
    <cellStyle name="Vírgula 7 4 2 4 3" xfId="1188" xr:uid="{00000000-0005-0000-0000-00001C060000}"/>
    <cellStyle name="Vírgula 7 4 2 5" xfId="442" xr:uid="{00000000-0005-0000-0000-00001D060000}"/>
    <cellStyle name="Vírgula 7 4 2 5 2" xfId="1422" xr:uid="{00000000-0005-0000-0000-00001E060000}"/>
    <cellStyle name="Vírgula 7 4 2 5 3" xfId="1007" xr:uid="{00000000-0005-0000-0000-00001F060000}"/>
    <cellStyle name="Vírgula 7 4 2 6" xfId="1285" xr:uid="{00000000-0005-0000-0000-000020060000}"/>
    <cellStyle name="Vírgula 7 4 2 7" xfId="871" xr:uid="{00000000-0005-0000-0000-000021060000}"/>
    <cellStyle name="Vírgula 7 4 3" xfId="699" xr:uid="{00000000-0005-0000-0000-000022060000}"/>
    <cellStyle name="Vírgula 7 4 3 2" xfId="840" xr:uid="{00000000-0005-0000-0000-000023060000}"/>
    <cellStyle name="Vírgula 7 4 3 2 2" xfId="1686" xr:uid="{00000000-0005-0000-0000-000024060000}"/>
    <cellStyle name="Vírgula 7 4 3 2 3" xfId="1271" xr:uid="{00000000-0005-0000-0000-000025060000}"/>
    <cellStyle name="Vírgula 7 4 3 3" xfId="1551" xr:uid="{00000000-0005-0000-0000-000026060000}"/>
    <cellStyle name="Vírgula 7 4 3 4" xfId="1136" xr:uid="{00000000-0005-0000-0000-000027060000}"/>
    <cellStyle name="Vírgula 7 4 4" xfId="550" xr:uid="{00000000-0005-0000-0000-000028060000}"/>
    <cellStyle name="Vírgula 7 4 4 2" xfId="1466" xr:uid="{00000000-0005-0000-0000-000029060000}"/>
    <cellStyle name="Vírgula 7 4 4 3" xfId="1051" xr:uid="{00000000-0005-0000-0000-00002A060000}"/>
    <cellStyle name="Vírgula 7 4 5" xfId="754" xr:uid="{00000000-0005-0000-0000-00002B060000}"/>
    <cellStyle name="Vírgula 7 4 5 2" xfId="1601" xr:uid="{00000000-0005-0000-0000-00002C060000}"/>
    <cellStyle name="Vírgula 7 4 5 3" xfId="1186" xr:uid="{00000000-0005-0000-0000-00002D060000}"/>
    <cellStyle name="Vírgula 7 4 6" xfId="429" xr:uid="{00000000-0005-0000-0000-00002E060000}"/>
    <cellStyle name="Vírgula 7 4 6 2" xfId="1417" xr:uid="{00000000-0005-0000-0000-00002F060000}"/>
    <cellStyle name="Vírgula 7 4 6 3" xfId="1002" xr:uid="{00000000-0005-0000-0000-000030060000}"/>
    <cellStyle name="Vírgula 7 4 7" xfId="1326" xr:uid="{00000000-0005-0000-0000-000031060000}"/>
    <cellStyle name="Vírgula 7 4 8" xfId="912" xr:uid="{00000000-0005-0000-0000-000032060000}"/>
    <cellStyle name="Vírgula 7 5" xfId="184" xr:uid="{00000000-0005-0000-0000-000033060000}"/>
    <cellStyle name="Vírgula 7 5 2" xfId="704" xr:uid="{00000000-0005-0000-0000-000034060000}"/>
    <cellStyle name="Vírgula 7 5 2 2" xfId="845" xr:uid="{00000000-0005-0000-0000-000035060000}"/>
    <cellStyle name="Vírgula 7 5 2 2 2" xfId="1691" xr:uid="{00000000-0005-0000-0000-000036060000}"/>
    <cellStyle name="Vírgula 7 5 2 2 3" xfId="1276" xr:uid="{00000000-0005-0000-0000-000037060000}"/>
    <cellStyle name="Vírgula 7 5 2 3" xfId="1556" xr:uid="{00000000-0005-0000-0000-000038060000}"/>
    <cellStyle name="Vírgula 7 5 2 4" xfId="1141" xr:uid="{00000000-0005-0000-0000-000039060000}"/>
    <cellStyle name="Vírgula 7 5 3" xfId="653" xr:uid="{00000000-0005-0000-0000-00003A060000}"/>
    <cellStyle name="Vírgula 7 5 3 2" xfId="1506" xr:uid="{00000000-0005-0000-0000-00003B060000}"/>
    <cellStyle name="Vírgula 7 5 3 3" xfId="1091" xr:uid="{00000000-0005-0000-0000-00003C060000}"/>
    <cellStyle name="Vírgula 7 5 4" xfId="795" xr:uid="{00000000-0005-0000-0000-00003D060000}"/>
    <cellStyle name="Vírgula 7 5 4 2" xfId="1641" xr:uid="{00000000-0005-0000-0000-00003E060000}"/>
    <cellStyle name="Vírgula 7 5 4 3" xfId="1226" xr:uid="{00000000-0005-0000-0000-00003F060000}"/>
    <cellStyle name="Vírgula 7 5 5" xfId="443" xr:uid="{00000000-0005-0000-0000-000040060000}"/>
    <cellStyle name="Vírgula 7 5 5 2" xfId="1423" xr:uid="{00000000-0005-0000-0000-000041060000}"/>
    <cellStyle name="Vírgula 7 5 5 3" xfId="1008" xr:uid="{00000000-0005-0000-0000-000042060000}"/>
    <cellStyle name="Vírgula 7 5 6" xfId="1327" xr:uid="{00000000-0005-0000-0000-000043060000}"/>
    <cellStyle name="Vírgula 7 5 7" xfId="913" xr:uid="{00000000-0005-0000-0000-000044060000}"/>
    <cellStyle name="Vírgula 7 6" xfId="696" xr:uid="{00000000-0005-0000-0000-000045060000}"/>
    <cellStyle name="Vírgula 7 6 2" xfId="837" xr:uid="{00000000-0005-0000-0000-000046060000}"/>
    <cellStyle name="Vírgula 7 6 2 2" xfId="1683" xr:uid="{00000000-0005-0000-0000-000047060000}"/>
    <cellStyle name="Vírgula 7 6 2 3" xfId="1268" xr:uid="{00000000-0005-0000-0000-000048060000}"/>
    <cellStyle name="Vírgula 7 6 3" xfId="1548" xr:uid="{00000000-0005-0000-0000-000049060000}"/>
    <cellStyle name="Vírgula 7 6 4" xfId="1133" xr:uid="{00000000-0005-0000-0000-00004A060000}"/>
    <cellStyle name="Vírgula 7 7" xfId="541" xr:uid="{00000000-0005-0000-0000-00004B060000}"/>
    <cellStyle name="Vírgula 7 7 2" xfId="1459" xr:uid="{00000000-0005-0000-0000-00004C060000}"/>
    <cellStyle name="Vírgula 7 7 3" xfId="1044" xr:uid="{00000000-0005-0000-0000-00004D060000}"/>
    <cellStyle name="Vírgula 7 8" xfId="747" xr:uid="{00000000-0005-0000-0000-00004E060000}"/>
    <cellStyle name="Vírgula 7 8 2" xfId="1594" xr:uid="{00000000-0005-0000-0000-00004F060000}"/>
    <cellStyle name="Vírgula 7 8 3" xfId="1179" xr:uid="{00000000-0005-0000-0000-000050060000}"/>
    <cellStyle name="Vírgula 7 9" xfId="416" xr:uid="{00000000-0005-0000-0000-000051060000}"/>
    <cellStyle name="Vírgula 7 9 2" xfId="1410" xr:uid="{00000000-0005-0000-0000-000052060000}"/>
    <cellStyle name="Vírgula 7 9 3" xfId="995" xr:uid="{00000000-0005-0000-0000-000053060000}"/>
    <cellStyle name="Vírgula 8" xfId="185" xr:uid="{00000000-0005-0000-0000-000054060000}"/>
    <cellStyle name="Vírgula 8 10" xfId="914" xr:uid="{00000000-0005-0000-0000-000055060000}"/>
    <cellStyle name="Vírgula 8 2" xfId="186" xr:uid="{00000000-0005-0000-0000-000056060000}"/>
    <cellStyle name="Vírgula 8 2 2" xfId="298" xr:uid="{00000000-0005-0000-0000-000057060000}"/>
    <cellStyle name="Vírgula 8 2 2 2" xfId="799" xr:uid="{00000000-0005-0000-0000-000058060000}"/>
    <cellStyle name="Vírgula 8 2 2 2 2" xfId="1645" xr:uid="{00000000-0005-0000-0000-000059060000}"/>
    <cellStyle name="Vírgula 8 2 2 2 3" xfId="1230" xr:uid="{00000000-0005-0000-0000-00005A060000}"/>
    <cellStyle name="Vírgula 8 2 2 3" xfId="657" xr:uid="{00000000-0005-0000-0000-00005B060000}"/>
    <cellStyle name="Vírgula 8 2 2 3 2" xfId="1510" xr:uid="{00000000-0005-0000-0000-00005C060000}"/>
    <cellStyle name="Vírgula 8 2 2 3 3" xfId="1095" xr:uid="{00000000-0005-0000-0000-00005D060000}"/>
    <cellStyle name="Vírgula 8 2 2 4" xfId="1370" xr:uid="{00000000-0005-0000-0000-00005E060000}"/>
    <cellStyle name="Vírgula 8 2 2 5" xfId="955" xr:uid="{00000000-0005-0000-0000-00005F060000}"/>
    <cellStyle name="Vírgula 8 2 3" xfId="701" xr:uid="{00000000-0005-0000-0000-000060060000}"/>
    <cellStyle name="Vírgula 8 2 3 2" xfId="842" xr:uid="{00000000-0005-0000-0000-000061060000}"/>
    <cellStyle name="Vírgula 8 2 3 2 2" xfId="1688" xr:uid="{00000000-0005-0000-0000-000062060000}"/>
    <cellStyle name="Vírgula 8 2 3 2 3" xfId="1273" xr:uid="{00000000-0005-0000-0000-000063060000}"/>
    <cellStyle name="Vírgula 8 2 3 3" xfId="1553" xr:uid="{00000000-0005-0000-0000-000064060000}"/>
    <cellStyle name="Vírgula 8 2 3 4" xfId="1138" xr:uid="{00000000-0005-0000-0000-000065060000}"/>
    <cellStyle name="Vírgula 8 2 4" xfId="545" xr:uid="{00000000-0005-0000-0000-000066060000}"/>
    <cellStyle name="Vírgula 8 2 4 2" xfId="1463" xr:uid="{00000000-0005-0000-0000-000067060000}"/>
    <cellStyle name="Vírgula 8 2 4 3" xfId="1048" xr:uid="{00000000-0005-0000-0000-000068060000}"/>
    <cellStyle name="Vírgula 8 2 5" xfId="751" xr:uid="{00000000-0005-0000-0000-000069060000}"/>
    <cellStyle name="Vírgula 8 2 5 2" xfId="1598" xr:uid="{00000000-0005-0000-0000-00006A060000}"/>
    <cellStyle name="Vírgula 8 2 5 3" xfId="1183" xr:uid="{00000000-0005-0000-0000-00006B060000}"/>
    <cellStyle name="Vírgula 8 2 6" xfId="420" xr:uid="{00000000-0005-0000-0000-00006C060000}"/>
    <cellStyle name="Vírgula 8 2 6 2" xfId="1414" xr:uid="{00000000-0005-0000-0000-00006D060000}"/>
    <cellStyle name="Vírgula 8 2 6 3" xfId="999" xr:uid="{00000000-0005-0000-0000-00006E060000}"/>
    <cellStyle name="Vírgula 8 2 7" xfId="1329" xr:uid="{00000000-0005-0000-0000-00006F060000}"/>
    <cellStyle name="Vírgula 8 2 8" xfId="915" xr:uid="{00000000-0005-0000-0000-000070060000}"/>
    <cellStyle name="Vírgula 8 3" xfId="187" xr:uid="{00000000-0005-0000-0000-000071060000}"/>
    <cellStyle name="Vírgula 8 3 2" xfId="299" xr:uid="{00000000-0005-0000-0000-000072060000}"/>
    <cellStyle name="Vírgula 8 3 2 2" xfId="800" xr:uid="{00000000-0005-0000-0000-000073060000}"/>
    <cellStyle name="Vírgula 8 3 2 2 2" xfId="1646" xr:uid="{00000000-0005-0000-0000-000074060000}"/>
    <cellStyle name="Vírgula 8 3 2 2 3" xfId="1231" xr:uid="{00000000-0005-0000-0000-000075060000}"/>
    <cellStyle name="Vírgula 8 3 2 3" xfId="658" xr:uid="{00000000-0005-0000-0000-000076060000}"/>
    <cellStyle name="Vírgula 8 3 2 3 2" xfId="1511" xr:uid="{00000000-0005-0000-0000-000077060000}"/>
    <cellStyle name="Vírgula 8 3 2 3 3" xfId="1096" xr:uid="{00000000-0005-0000-0000-000078060000}"/>
    <cellStyle name="Vírgula 8 3 2 4" xfId="1371" xr:uid="{00000000-0005-0000-0000-000079060000}"/>
    <cellStyle name="Vírgula 8 3 2 5" xfId="956" xr:uid="{00000000-0005-0000-0000-00007A060000}"/>
    <cellStyle name="Vírgula 8 3 3" xfId="702" xr:uid="{00000000-0005-0000-0000-00007B060000}"/>
    <cellStyle name="Vírgula 8 3 3 2" xfId="843" xr:uid="{00000000-0005-0000-0000-00007C060000}"/>
    <cellStyle name="Vírgula 8 3 3 2 2" xfId="1689" xr:uid="{00000000-0005-0000-0000-00007D060000}"/>
    <cellStyle name="Vírgula 8 3 3 2 3" xfId="1274" xr:uid="{00000000-0005-0000-0000-00007E060000}"/>
    <cellStyle name="Vírgula 8 3 3 3" xfId="1554" xr:uid="{00000000-0005-0000-0000-00007F060000}"/>
    <cellStyle name="Vírgula 8 3 3 4" xfId="1139" xr:uid="{00000000-0005-0000-0000-000080060000}"/>
    <cellStyle name="Vírgula 8 3 4" xfId="546" xr:uid="{00000000-0005-0000-0000-000081060000}"/>
    <cellStyle name="Vírgula 8 3 4 2" xfId="1464" xr:uid="{00000000-0005-0000-0000-000082060000}"/>
    <cellStyle name="Vírgula 8 3 4 3" xfId="1049" xr:uid="{00000000-0005-0000-0000-000083060000}"/>
    <cellStyle name="Vírgula 8 3 5" xfId="752" xr:uid="{00000000-0005-0000-0000-000084060000}"/>
    <cellStyle name="Vírgula 8 3 5 2" xfId="1599" xr:uid="{00000000-0005-0000-0000-000085060000}"/>
    <cellStyle name="Vírgula 8 3 5 3" xfId="1184" xr:uid="{00000000-0005-0000-0000-000086060000}"/>
    <cellStyle name="Vírgula 8 3 6" xfId="421" xr:uid="{00000000-0005-0000-0000-000087060000}"/>
    <cellStyle name="Vírgula 8 3 6 2" xfId="1415" xr:uid="{00000000-0005-0000-0000-000088060000}"/>
    <cellStyle name="Vírgula 8 3 6 3" xfId="1000" xr:uid="{00000000-0005-0000-0000-000089060000}"/>
    <cellStyle name="Vírgula 8 3 7" xfId="1330" xr:uid="{00000000-0005-0000-0000-00008A060000}"/>
    <cellStyle name="Vírgula 8 3 8" xfId="916" xr:uid="{00000000-0005-0000-0000-00008B060000}"/>
    <cellStyle name="Vírgula 8 4" xfId="300" xr:uid="{00000000-0005-0000-0000-00008C060000}"/>
    <cellStyle name="Vírgula 8 4 2" xfId="798" xr:uid="{00000000-0005-0000-0000-00008D060000}"/>
    <cellStyle name="Vírgula 8 4 2 2" xfId="1644" xr:uid="{00000000-0005-0000-0000-00008E060000}"/>
    <cellStyle name="Vírgula 8 4 2 3" xfId="1229" xr:uid="{00000000-0005-0000-0000-00008F060000}"/>
    <cellStyle name="Vírgula 8 4 3" xfId="656" xr:uid="{00000000-0005-0000-0000-000090060000}"/>
    <cellStyle name="Vírgula 8 4 3 2" xfId="1509" xr:uid="{00000000-0005-0000-0000-000091060000}"/>
    <cellStyle name="Vírgula 8 4 3 3" xfId="1094" xr:uid="{00000000-0005-0000-0000-000092060000}"/>
    <cellStyle name="Vírgula 8 4 4" xfId="1372" xr:uid="{00000000-0005-0000-0000-000093060000}"/>
    <cellStyle name="Vírgula 8 4 5" xfId="957" xr:uid="{00000000-0005-0000-0000-000094060000}"/>
    <cellStyle name="Vírgula 8 5" xfId="700" xr:uid="{00000000-0005-0000-0000-000095060000}"/>
    <cellStyle name="Vírgula 8 5 2" xfId="841" xr:uid="{00000000-0005-0000-0000-000096060000}"/>
    <cellStyle name="Vírgula 8 5 2 2" xfId="1687" xr:uid="{00000000-0005-0000-0000-000097060000}"/>
    <cellStyle name="Vírgula 8 5 2 3" xfId="1272" xr:uid="{00000000-0005-0000-0000-000098060000}"/>
    <cellStyle name="Vírgula 8 5 3" xfId="1552" xr:uid="{00000000-0005-0000-0000-000099060000}"/>
    <cellStyle name="Vírgula 8 5 4" xfId="1137" xr:uid="{00000000-0005-0000-0000-00009A060000}"/>
    <cellStyle name="Vírgula 8 6" xfId="544" xr:uid="{00000000-0005-0000-0000-00009B060000}"/>
    <cellStyle name="Vírgula 8 6 2" xfId="1462" xr:uid="{00000000-0005-0000-0000-00009C060000}"/>
    <cellStyle name="Vírgula 8 6 3" xfId="1047" xr:uid="{00000000-0005-0000-0000-00009D060000}"/>
    <cellStyle name="Vírgula 8 7" xfId="750" xr:uid="{00000000-0005-0000-0000-00009E060000}"/>
    <cellStyle name="Vírgula 8 7 2" xfId="1597" xr:uid="{00000000-0005-0000-0000-00009F060000}"/>
    <cellStyle name="Vírgula 8 7 3" xfId="1182" xr:uid="{00000000-0005-0000-0000-0000A0060000}"/>
    <cellStyle name="Vírgula 8 8" xfId="419" xr:uid="{00000000-0005-0000-0000-0000A1060000}"/>
    <cellStyle name="Vírgula 8 8 2" xfId="1413" xr:uid="{00000000-0005-0000-0000-0000A2060000}"/>
    <cellStyle name="Vírgula 8 8 3" xfId="998" xr:uid="{00000000-0005-0000-0000-0000A3060000}"/>
    <cellStyle name="Vírgula 8 9" xfId="1328" xr:uid="{00000000-0005-0000-0000-0000A4060000}"/>
    <cellStyle name="Vírgula 9" xfId="188" xr:uid="{00000000-0005-0000-0000-0000A5060000}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1534886</xdr:colOff>
      <xdr:row>0</xdr:row>
      <xdr:rowOff>1393370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B99AC53-60E1-4493-99E3-906DA42C1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616543" cy="13933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12</xdr:col>
      <xdr:colOff>15240</xdr:colOff>
      <xdr:row>0</xdr:row>
      <xdr:rowOff>906779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BCEB01F-6FB3-47C4-8A82-B13645E9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12885420" cy="9067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5</xdr:col>
      <xdr:colOff>601980</xdr:colOff>
      <xdr:row>3</xdr:row>
      <xdr:rowOff>160021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7DAF043-F2D2-4670-98F2-6B08BFA0A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1"/>
          <a:ext cx="8267700" cy="6248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25399</xdr:rowOff>
    </xdr:from>
    <xdr:to>
      <xdr:col>7</xdr:col>
      <xdr:colOff>1413933</xdr:colOff>
      <xdr:row>5</xdr:row>
      <xdr:rowOff>8466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EA6A05B-8B01-4BC0-B330-F837D03D8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399"/>
          <a:ext cx="13978466" cy="838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4</xdr:col>
      <xdr:colOff>30480</xdr:colOff>
      <xdr:row>3</xdr:row>
      <xdr:rowOff>137160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50B030-9C62-4AD4-A5D3-D9C9B5D22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"/>
          <a:ext cx="6400800" cy="6248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38099</xdr:rowOff>
    </xdr:from>
    <xdr:to>
      <xdr:col>3</xdr:col>
      <xdr:colOff>1089660</xdr:colOff>
      <xdr:row>4</xdr:row>
      <xdr:rowOff>144780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8D9144-B37D-48C9-B4B6-8FC22A909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099"/>
          <a:ext cx="7399020" cy="7772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and\OneDrive\&#193;rea%20de%20Trabalho\Passagem%20Molhada%20ST.%20Nogueira\planilha%20or&#231;amentaria%20-%20%20noguei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MC"/>
      <sheetName val="COMPOSIÇÃO "/>
      <sheetName val="CRONOGRAMA"/>
      <sheetName val="BDI"/>
      <sheetName val="ENCARGOS SOCIAIS"/>
    </sheetNames>
    <sheetDataSet>
      <sheetData sheetId="0">
        <row r="11">
          <cell r="J11">
            <v>177737.00402639998</v>
          </cell>
        </row>
        <row r="15">
          <cell r="J15">
            <v>242.83166440000005</v>
          </cell>
        </row>
        <row r="25">
          <cell r="J25">
            <v>12905.423999999999</v>
          </cell>
        </row>
        <row r="35">
          <cell r="J35">
            <v>648659.00194639992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"/>
  <sheetViews>
    <sheetView zoomScale="70" zoomScaleNormal="70" zoomScaleSheetLayoutView="70" workbookViewId="0">
      <selection activeCell="I39" sqref="A1:I39"/>
    </sheetView>
  </sheetViews>
  <sheetFormatPr defaultColWidth="9.109375" defaultRowHeight="15"/>
  <cols>
    <col min="1" max="1" width="8.33203125" style="109" customWidth="1"/>
    <col min="2" max="2" width="11.109375" style="109" customWidth="1"/>
    <col min="3" max="3" width="13.5546875" style="109" customWidth="1"/>
    <col min="4" max="4" width="80.6640625" style="110" customWidth="1"/>
    <col min="5" max="5" width="6.88671875" style="109" customWidth="1"/>
    <col min="6" max="7" width="11.6640625" style="111" customWidth="1"/>
    <col min="8" max="8" width="17.6640625" style="111" customWidth="1"/>
    <col min="9" max="9" width="22.6640625" style="113" bestFit="1" customWidth="1"/>
    <col min="10" max="16384" width="9.109375" style="107"/>
  </cols>
  <sheetData>
    <row r="1" spans="1:9" ht="109.8" customHeight="1" thickBot="1"/>
    <row r="2" spans="1:9" ht="18" thickBot="1">
      <c r="A2" s="265" t="s">
        <v>27</v>
      </c>
      <c r="B2" s="266"/>
      <c r="C2" s="267" t="s">
        <v>244</v>
      </c>
      <c r="D2" s="268"/>
      <c r="E2" s="268"/>
      <c r="F2" s="268"/>
      <c r="G2" s="268"/>
      <c r="H2" s="268"/>
      <c r="I2" s="269"/>
    </row>
    <row r="3" spans="1:9" ht="18" thickBot="1">
      <c r="A3" s="270" t="s">
        <v>28</v>
      </c>
      <c r="B3" s="271"/>
      <c r="C3" s="272" t="s">
        <v>29</v>
      </c>
      <c r="D3" s="273"/>
      <c r="E3" s="279" t="s">
        <v>31</v>
      </c>
      <c r="F3" s="280"/>
      <c r="G3" s="281"/>
      <c r="H3" s="274">
        <f>BDI!D27</f>
        <v>0.25659999999999999</v>
      </c>
      <c r="I3" s="275"/>
    </row>
    <row r="4" spans="1:9" ht="18" thickBot="1">
      <c r="A4" s="270" t="s">
        <v>30</v>
      </c>
      <c r="B4" s="271"/>
      <c r="C4" s="240" t="s">
        <v>244</v>
      </c>
      <c r="D4" s="241"/>
      <c r="E4" s="279" t="s">
        <v>32</v>
      </c>
      <c r="F4" s="280"/>
      <c r="G4" s="281"/>
      <c r="H4" s="282">
        <v>44278</v>
      </c>
      <c r="I4" s="283"/>
    </row>
    <row r="5" spans="1:9" ht="18" thickBot="1">
      <c r="A5" s="284" t="s">
        <v>34</v>
      </c>
      <c r="B5" s="285"/>
      <c r="C5" s="240" t="s">
        <v>245</v>
      </c>
      <c r="D5" s="241"/>
      <c r="E5" s="279" t="s">
        <v>33</v>
      </c>
      <c r="F5" s="280"/>
      <c r="G5" s="281"/>
      <c r="H5" s="286">
        <f>I39</f>
        <v>256197.92549159998</v>
      </c>
      <c r="I5" s="287"/>
    </row>
    <row r="6" spans="1:9" ht="63" thickBot="1">
      <c r="A6" s="242" t="s">
        <v>0</v>
      </c>
      <c r="B6" s="243" t="s">
        <v>17</v>
      </c>
      <c r="C6" s="243" t="s">
        <v>18</v>
      </c>
      <c r="D6" s="243" t="s">
        <v>9</v>
      </c>
      <c r="E6" s="244" t="s">
        <v>20</v>
      </c>
      <c r="F6" s="245" t="s">
        <v>21</v>
      </c>
      <c r="G6" s="246" t="s">
        <v>133</v>
      </c>
      <c r="H6" s="246" t="s">
        <v>22</v>
      </c>
      <c r="I6" s="247" t="s">
        <v>10</v>
      </c>
    </row>
    <row r="7" spans="1:9" ht="15.6">
      <c r="A7" s="248" t="s">
        <v>247</v>
      </c>
      <c r="B7" s="249"/>
      <c r="C7" s="249"/>
      <c r="D7" s="250" t="s">
        <v>11</v>
      </c>
      <c r="E7" s="248"/>
      <c r="F7" s="251"/>
      <c r="G7" s="251"/>
      <c r="H7" s="252"/>
      <c r="I7" s="252">
        <f>SUM(I8:I10)</f>
        <v>15725.242</v>
      </c>
    </row>
    <row r="8" spans="1:9" ht="30">
      <c r="A8" s="4" t="s">
        <v>4</v>
      </c>
      <c r="B8" s="4">
        <v>4813</v>
      </c>
      <c r="C8" s="17" t="s">
        <v>15</v>
      </c>
      <c r="D8" s="96" t="s">
        <v>137</v>
      </c>
      <c r="E8" s="97" t="s">
        <v>3</v>
      </c>
      <c r="F8" s="98">
        <v>0</v>
      </c>
      <c r="G8" s="98">
        <v>200</v>
      </c>
      <c r="H8" s="99">
        <f>ROUND(G8*(1+$H$3),2)</f>
        <v>251.32</v>
      </c>
      <c r="I8" s="25">
        <f>F8*H8</f>
        <v>0</v>
      </c>
    </row>
    <row r="9" spans="1:9" ht="30">
      <c r="A9" s="4" t="s">
        <v>5</v>
      </c>
      <c r="B9" s="6">
        <v>93584</v>
      </c>
      <c r="C9" s="17" t="s">
        <v>15</v>
      </c>
      <c r="D9" s="96" t="s">
        <v>136</v>
      </c>
      <c r="E9" s="97" t="s">
        <v>226</v>
      </c>
      <c r="F9" s="98">
        <f>MC!L13</f>
        <v>13.200000000000001</v>
      </c>
      <c r="G9" s="98">
        <v>619.54</v>
      </c>
      <c r="H9" s="99">
        <f t="shared" ref="H9:H10" si="0">ROUND(G9*(1+$H$3),2)</f>
        <v>778.51</v>
      </c>
      <c r="I9" s="25">
        <f t="shared" ref="I9:I10" si="1">F9*H9</f>
        <v>10276.332</v>
      </c>
    </row>
    <row r="10" spans="1:9" ht="45">
      <c r="A10" s="4" t="s">
        <v>13</v>
      </c>
      <c r="B10" s="4">
        <v>99059</v>
      </c>
      <c r="C10" s="5" t="s">
        <v>15</v>
      </c>
      <c r="D10" s="7" t="s">
        <v>135</v>
      </c>
      <c r="E10" s="8" t="s">
        <v>1</v>
      </c>
      <c r="F10" s="22">
        <f>MC!L16</f>
        <v>109</v>
      </c>
      <c r="G10" s="22">
        <v>39.78</v>
      </c>
      <c r="H10" s="99">
        <f t="shared" si="0"/>
        <v>49.99</v>
      </c>
      <c r="I10" s="25">
        <f t="shared" si="1"/>
        <v>5448.91</v>
      </c>
    </row>
    <row r="11" spans="1:9">
      <c r="A11" s="116"/>
      <c r="B11" s="116"/>
      <c r="C11" s="116"/>
      <c r="D11" s="116"/>
      <c r="E11" s="4"/>
      <c r="F11" s="22"/>
      <c r="G11" s="22"/>
      <c r="H11" s="165"/>
      <c r="I11" s="165"/>
    </row>
    <row r="12" spans="1:9" s="108" customFormat="1" ht="15.6">
      <c r="A12" s="248" t="s">
        <v>248</v>
      </c>
      <c r="B12" s="249"/>
      <c r="C12" s="249"/>
      <c r="D12" s="250" t="s">
        <v>177</v>
      </c>
      <c r="E12" s="248"/>
      <c r="F12" s="253"/>
      <c r="G12" s="253"/>
      <c r="H12" s="252"/>
      <c r="I12" s="252">
        <f>SUM(I13:I21)</f>
        <v>84465.141291599997</v>
      </c>
    </row>
    <row r="13" spans="1:9" s="108" customFormat="1" ht="22.95" customHeight="1">
      <c r="A13" s="4" t="s">
        <v>6</v>
      </c>
      <c r="B13" s="91">
        <v>98524</v>
      </c>
      <c r="C13" s="5" t="s">
        <v>15</v>
      </c>
      <c r="D13" s="92" t="s">
        <v>134</v>
      </c>
      <c r="E13" s="5" t="s">
        <v>3</v>
      </c>
      <c r="F13" s="22">
        <f>MC!L23</f>
        <v>400</v>
      </c>
      <c r="G13" s="22">
        <v>2.33</v>
      </c>
      <c r="H13" s="99">
        <f t="shared" ref="H13:H20" si="2">ROUND(G13*(1+$H$3),2)</f>
        <v>2.93</v>
      </c>
      <c r="I13" s="25">
        <f t="shared" ref="I13:I15" si="3">F13*H13</f>
        <v>1172</v>
      </c>
    </row>
    <row r="14" spans="1:9" s="108" customFormat="1" ht="67.5" customHeight="1">
      <c r="A14" s="4" t="s">
        <v>8</v>
      </c>
      <c r="B14" s="15">
        <v>90100</v>
      </c>
      <c r="C14" s="5" t="s">
        <v>15</v>
      </c>
      <c r="D14" s="238" t="s">
        <v>243</v>
      </c>
      <c r="E14" s="14" t="s">
        <v>12</v>
      </c>
      <c r="F14" s="22">
        <f>MC!L26</f>
        <v>206.8</v>
      </c>
      <c r="G14" s="22">
        <v>9.7200000000000006</v>
      </c>
      <c r="H14" s="99">
        <f t="shared" ref="H14" si="4">ROUND(G14*(1+$H$3),2)</f>
        <v>12.21</v>
      </c>
      <c r="I14" s="25">
        <f t="shared" ref="I14" si="5">F14*H14</f>
        <v>2525.0280000000002</v>
      </c>
    </row>
    <row r="15" spans="1:9" s="108" customFormat="1">
      <c r="A15" s="4" t="s">
        <v>7</v>
      </c>
      <c r="B15" s="16">
        <v>96995</v>
      </c>
      <c r="C15" s="5" t="s">
        <v>15</v>
      </c>
      <c r="D15" s="13" t="s">
        <v>200</v>
      </c>
      <c r="E15" s="14" t="s">
        <v>12</v>
      </c>
      <c r="F15" s="22">
        <f>MC!L33</f>
        <v>110.7218</v>
      </c>
      <c r="G15" s="22">
        <v>35.49</v>
      </c>
      <c r="H15" s="99">
        <f t="shared" ref="H15" si="6">ROUND(G15*(1+$H$3),2)</f>
        <v>44.6</v>
      </c>
      <c r="I15" s="25">
        <f t="shared" si="3"/>
        <v>4938.1922800000002</v>
      </c>
    </row>
    <row r="16" spans="1:9" s="108" customFormat="1">
      <c r="A16" s="4" t="s">
        <v>14</v>
      </c>
      <c r="B16" s="15">
        <v>100574</v>
      </c>
      <c r="C16" s="5" t="s">
        <v>15</v>
      </c>
      <c r="D16" s="13" t="s">
        <v>139</v>
      </c>
      <c r="E16" s="14" t="s">
        <v>12</v>
      </c>
      <c r="F16" s="22">
        <f>MC!L42</f>
        <v>124.90166000000002</v>
      </c>
      <c r="G16" s="22">
        <v>1</v>
      </c>
      <c r="H16" s="99">
        <f t="shared" si="2"/>
        <v>1.26</v>
      </c>
      <c r="I16" s="25">
        <f t="shared" ref="I16" si="7">F16*H16</f>
        <v>157.37609160000002</v>
      </c>
    </row>
    <row r="17" spans="1:9" s="193" customFormat="1" ht="60">
      <c r="A17" s="183" t="s">
        <v>140</v>
      </c>
      <c r="B17" s="184">
        <v>94327</v>
      </c>
      <c r="C17" s="185" t="s">
        <v>15</v>
      </c>
      <c r="D17" s="239" t="s">
        <v>148</v>
      </c>
      <c r="E17" s="186" t="s">
        <v>12</v>
      </c>
      <c r="F17" s="187">
        <f>MC!L48</f>
        <v>75</v>
      </c>
      <c r="G17" s="187">
        <v>100.75</v>
      </c>
      <c r="H17" s="194">
        <f t="shared" si="2"/>
        <v>126.6</v>
      </c>
      <c r="I17" s="195">
        <f t="shared" ref="I17:I20" si="8">F17*H17</f>
        <v>9495</v>
      </c>
    </row>
    <row r="18" spans="1:9" s="108" customFormat="1" ht="30">
      <c r="A18" s="4" t="s">
        <v>141</v>
      </c>
      <c r="B18" s="15">
        <v>101616</v>
      </c>
      <c r="C18" s="5" t="s">
        <v>15</v>
      </c>
      <c r="D18" s="13" t="s">
        <v>138</v>
      </c>
      <c r="E18" s="14" t="s">
        <v>3</v>
      </c>
      <c r="F18" s="22">
        <f>MC!L52</f>
        <v>73.400000000000006</v>
      </c>
      <c r="G18" s="22">
        <v>4.34</v>
      </c>
      <c r="H18" s="99">
        <f t="shared" si="2"/>
        <v>5.45</v>
      </c>
      <c r="I18" s="25">
        <f t="shared" si="8"/>
        <v>400.03000000000003</v>
      </c>
    </row>
    <row r="19" spans="1:9" ht="30">
      <c r="A19" s="4" t="s">
        <v>175</v>
      </c>
      <c r="B19" s="16">
        <v>73361</v>
      </c>
      <c r="C19" s="5" t="s">
        <v>15</v>
      </c>
      <c r="D19" s="13" t="s">
        <v>142</v>
      </c>
      <c r="E19" s="14" t="s">
        <v>12</v>
      </c>
      <c r="F19" s="22">
        <f>MC!L56</f>
        <v>128</v>
      </c>
      <c r="G19" s="22">
        <v>392.64</v>
      </c>
      <c r="H19" s="99">
        <f t="shared" si="2"/>
        <v>493.39</v>
      </c>
      <c r="I19" s="25">
        <f t="shared" si="8"/>
        <v>63153.919999999998</v>
      </c>
    </row>
    <row r="20" spans="1:9" ht="30">
      <c r="A20" s="4" t="s">
        <v>176</v>
      </c>
      <c r="B20" s="16">
        <v>96620</v>
      </c>
      <c r="C20" s="5" t="s">
        <v>15</v>
      </c>
      <c r="D20" s="13" t="s">
        <v>225</v>
      </c>
      <c r="E20" s="14" t="s">
        <v>12</v>
      </c>
      <c r="F20" s="22">
        <f>MC!L62</f>
        <v>4.4039999999999999</v>
      </c>
      <c r="G20" s="22">
        <v>474.08</v>
      </c>
      <c r="H20" s="99">
        <f t="shared" si="2"/>
        <v>595.73</v>
      </c>
      <c r="I20" s="25">
        <f t="shared" si="8"/>
        <v>2623.59492</v>
      </c>
    </row>
    <row r="21" spans="1:9">
      <c r="A21" s="4"/>
      <c r="B21" s="16"/>
      <c r="C21" s="5"/>
      <c r="D21" s="13"/>
      <c r="E21" s="14"/>
      <c r="F21" s="22"/>
      <c r="G21" s="22"/>
      <c r="H21" s="99"/>
      <c r="I21" s="25"/>
    </row>
    <row r="22" spans="1:9" ht="15.6">
      <c r="A22" s="248" t="s">
        <v>249</v>
      </c>
      <c r="B22" s="254"/>
      <c r="C22" s="255"/>
      <c r="D22" s="250" t="s">
        <v>164</v>
      </c>
      <c r="E22" s="256"/>
      <c r="F22" s="257"/>
      <c r="G22" s="257"/>
      <c r="H22" s="258"/>
      <c r="I22" s="259">
        <f>SUM(I23:I31)</f>
        <v>150163.94219999999</v>
      </c>
    </row>
    <row r="23" spans="1:9" ht="30">
      <c r="A23" s="4" t="s">
        <v>167</v>
      </c>
      <c r="B23" s="16">
        <v>92447</v>
      </c>
      <c r="C23" s="5" t="s">
        <v>15</v>
      </c>
      <c r="D23" s="100" t="s">
        <v>149</v>
      </c>
      <c r="E23" s="14" t="s">
        <v>3</v>
      </c>
      <c r="F23" s="22">
        <f>MC!L67</f>
        <v>50</v>
      </c>
      <c r="G23" s="22">
        <v>138.35</v>
      </c>
      <c r="H23" s="99">
        <f t="shared" ref="H23" si="9">ROUND(G23*(1+$H$3),2)</f>
        <v>173.85</v>
      </c>
      <c r="I23" s="25">
        <f t="shared" ref="I23:I31" si="10">F23*H23</f>
        <v>8692.5</v>
      </c>
    </row>
    <row r="24" spans="1:9" ht="57.6" customHeight="1">
      <c r="A24" s="4" t="s">
        <v>168</v>
      </c>
      <c r="B24" s="5">
        <v>92776</v>
      </c>
      <c r="C24" s="5" t="s">
        <v>15</v>
      </c>
      <c r="D24" s="13" t="s">
        <v>178</v>
      </c>
      <c r="E24" s="114" t="s">
        <v>19</v>
      </c>
      <c r="F24" s="22">
        <f>MC!L72</f>
        <v>921.19999999999993</v>
      </c>
      <c r="G24" s="22">
        <v>15.77</v>
      </c>
      <c r="H24" s="99">
        <f t="shared" ref="H24:H25" si="11">ROUND(G24*(1+$H$3),2)</f>
        <v>19.82</v>
      </c>
      <c r="I24" s="25">
        <f t="shared" si="10"/>
        <v>18258.183999999997</v>
      </c>
    </row>
    <row r="25" spans="1:9" ht="51.75" customHeight="1">
      <c r="A25" s="4" t="s">
        <v>171</v>
      </c>
      <c r="B25" s="5">
        <v>92778</v>
      </c>
      <c r="C25" s="5" t="s">
        <v>15</v>
      </c>
      <c r="D25" s="238" t="s">
        <v>159</v>
      </c>
      <c r="E25" s="114" t="s">
        <v>19</v>
      </c>
      <c r="F25" s="22">
        <f>MC!L77</f>
        <v>617</v>
      </c>
      <c r="G25" s="22">
        <v>13.14</v>
      </c>
      <c r="H25" s="99">
        <f t="shared" si="11"/>
        <v>16.510000000000002</v>
      </c>
      <c r="I25" s="25">
        <f t="shared" si="10"/>
        <v>10186.67</v>
      </c>
    </row>
    <row r="26" spans="1:9" ht="45">
      <c r="A26" s="4" t="s">
        <v>170</v>
      </c>
      <c r="B26" s="5">
        <v>92785</v>
      </c>
      <c r="C26" s="5" t="s">
        <v>15</v>
      </c>
      <c r="D26" s="13" t="s">
        <v>145</v>
      </c>
      <c r="E26" s="114" t="s">
        <v>19</v>
      </c>
      <c r="F26" s="22">
        <f>MC!L80</f>
        <v>441</v>
      </c>
      <c r="G26" s="22">
        <v>14.32</v>
      </c>
      <c r="H26" s="99">
        <f t="shared" ref="H26:H27" si="12">ROUND(G26*(1+$H$3),2)</f>
        <v>17.989999999999998</v>
      </c>
      <c r="I26" s="25">
        <f t="shared" si="10"/>
        <v>7933.5899999999992</v>
      </c>
    </row>
    <row r="27" spans="1:9" ht="45">
      <c r="A27" s="4" t="s">
        <v>172</v>
      </c>
      <c r="B27" s="5">
        <v>92787</v>
      </c>
      <c r="C27" s="5" t="s">
        <v>15</v>
      </c>
      <c r="D27" s="13" t="s">
        <v>146</v>
      </c>
      <c r="E27" s="114" t="s">
        <v>19</v>
      </c>
      <c r="F27" s="22">
        <f>MC!L83</f>
        <v>3782.21</v>
      </c>
      <c r="G27" s="22">
        <v>12.27</v>
      </c>
      <c r="H27" s="99">
        <f t="shared" si="12"/>
        <v>15.42</v>
      </c>
      <c r="I27" s="25">
        <f t="shared" si="10"/>
        <v>58321.678200000002</v>
      </c>
    </row>
    <row r="28" spans="1:9" ht="45">
      <c r="A28" s="4" t="s">
        <v>173</v>
      </c>
      <c r="B28" s="5">
        <v>96555</v>
      </c>
      <c r="C28" s="5" t="s">
        <v>15</v>
      </c>
      <c r="D28" s="13" t="s">
        <v>147</v>
      </c>
      <c r="E28" s="14" t="s">
        <v>12</v>
      </c>
      <c r="F28" s="22">
        <f>MC!L87</f>
        <v>52</v>
      </c>
      <c r="G28" s="22">
        <v>553.49</v>
      </c>
      <c r="H28" s="99">
        <f t="shared" ref="H28" si="13">ROUND(G28*(1+$H$3),2)</f>
        <v>695.52</v>
      </c>
      <c r="I28" s="25">
        <f t="shared" si="10"/>
        <v>36167.040000000001</v>
      </c>
    </row>
    <row r="29" spans="1:9" s="109" customFormat="1" ht="30">
      <c r="A29" s="4" t="s">
        <v>169</v>
      </c>
      <c r="B29" s="4" t="s">
        <v>155</v>
      </c>
      <c r="C29" s="4"/>
      <c r="D29" s="116" t="s">
        <v>156</v>
      </c>
      <c r="E29" s="197" t="s">
        <v>211</v>
      </c>
      <c r="F29" s="197">
        <f>MC!L92</f>
        <v>48</v>
      </c>
      <c r="G29" s="197">
        <f>'COMPOSIÇÃO '!F5</f>
        <v>75.389699999999991</v>
      </c>
      <c r="H29" s="198">
        <f t="shared" ref="H29" si="14">ROUND(G29*(1+$H$3),2)</f>
        <v>94.73</v>
      </c>
      <c r="I29" s="237">
        <f t="shared" si="10"/>
        <v>4547.04</v>
      </c>
    </row>
    <row r="30" spans="1:9" ht="60">
      <c r="A30" s="4" t="s">
        <v>174</v>
      </c>
      <c r="B30" s="16">
        <v>92226</v>
      </c>
      <c r="C30" s="5" t="s">
        <v>15</v>
      </c>
      <c r="D30" s="238" t="s">
        <v>144</v>
      </c>
      <c r="E30" s="14" t="s">
        <v>37</v>
      </c>
      <c r="F30" s="22">
        <f>MC!L96</f>
        <v>12</v>
      </c>
      <c r="G30" s="22">
        <v>366.67</v>
      </c>
      <c r="H30" s="99">
        <f>ROUND(G30*(1+$H$3),2)</f>
        <v>460.76</v>
      </c>
      <c r="I30" s="25">
        <f t="shared" si="10"/>
        <v>5529.12</v>
      </c>
    </row>
    <row r="31" spans="1:9" ht="15.6">
      <c r="A31" s="4"/>
      <c r="B31" s="202" t="s">
        <v>240</v>
      </c>
      <c r="C31" s="203" t="s">
        <v>236</v>
      </c>
      <c r="D31" s="200" t="s">
        <v>239</v>
      </c>
      <c r="E31" s="204" t="s">
        <v>1</v>
      </c>
      <c r="F31" s="98">
        <f>MC!L100</f>
        <v>12</v>
      </c>
      <c r="G31" s="98">
        <v>35.020000000000003</v>
      </c>
      <c r="H31" s="99">
        <f>ROUND(G31*(1+$H$3),2)</f>
        <v>44.01</v>
      </c>
      <c r="I31" s="25">
        <f t="shared" si="10"/>
        <v>528.12</v>
      </c>
    </row>
    <row r="32" spans="1:9" ht="20.100000000000001" customHeight="1">
      <c r="A32" s="11"/>
      <c r="B32" s="11"/>
      <c r="C32" s="11"/>
      <c r="D32" s="11"/>
      <c r="E32" s="12"/>
      <c r="F32" s="26"/>
      <c r="G32" s="26"/>
      <c r="H32" s="32"/>
      <c r="I32" s="32"/>
    </row>
    <row r="33" spans="1:9" ht="20.100000000000001" customHeight="1">
      <c r="A33" s="260" t="s">
        <v>250</v>
      </c>
      <c r="B33" s="261"/>
      <c r="C33" s="261"/>
      <c r="D33" s="262" t="s">
        <v>35</v>
      </c>
      <c r="E33" s="260"/>
      <c r="F33" s="263"/>
      <c r="G33" s="263"/>
      <c r="H33" s="264"/>
      <c r="I33" s="264">
        <f>SUM(I34:I36)</f>
        <v>5843.6</v>
      </c>
    </row>
    <row r="34" spans="1:9" ht="20.100000000000001" customHeight="1">
      <c r="A34" s="27" t="s">
        <v>163</v>
      </c>
      <c r="B34" s="28" t="s">
        <v>237</v>
      </c>
      <c r="C34" s="28" t="s">
        <v>236</v>
      </c>
      <c r="D34" s="201" t="s">
        <v>238</v>
      </c>
      <c r="E34" s="18" t="s">
        <v>3</v>
      </c>
      <c r="F34" s="29">
        <f>MC!L106</f>
        <v>200</v>
      </c>
      <c r="G34" s="22">
        <v>1.1100000000000001</v>
      </c>
      <c r="H34" s="99">
        <f>ROUND(G34*(1+$H$3),2)</f>
        <v>1.39</v>
      </c>
      <c r="I34" s="25">
        <f>F34*H34</f>
        <v>278</v>
      </c>
    </row>
    <row r="35" spans="1:9" ht="60">
      <c r="A35" s="4" t="s">
        <v>165</v>
      </c>
      <c r="B35" s="91">
        <v>101203</v>
      </c>
      <c r="C35" s="5" t="s">
        <v>15</v>
      </c>
      <c r="D35" s="93" t="s">
        <v>186</v>
      </c>
      <c r="E35" s="5" t="s">
        <v>1</v>
      </c>
      <c r="F35" s="22">
        <f>MC!L109</f>
        <v>120</v>
      </c>
      <c r="G35" s="22">
        <v>28.89</v>
      </c>
      <c r="H35" s="99">
        <f>ROUND(G35*(1+$H$3),2)</f>
        <v>36.299999999999997</v>
      </c>
      <c r="I35" s="25">
        <f>F35*H35</f>
        <v>4356</v>
      </c>
    </row>
    <row r="36" spans="1:9" ht="30">
      <c r="A36" s="4" t="s">
        <v>166</v>
      </c>
      <c r="B36" s="94">
        <v>97053</v>
      </c>
      <c r="C36" s="5" t="s">
        <v>15</v>
      </c>
      <c r="D36" s="94" t="s">
        <v>143</v>
      </c>
      <c r="E36" s="5" t="s">
        <v>1</v>
      </c>
      <c r="F36" s="95">
        <f>MC!L113</f>
        <v>108</v>
      </c>
      <c r="G36" s="95">
        <v>8.91</v>
      </c>
      <c r="H36" s="99">
        <f>ROUND(G36*(1+$H$3),2)</f>
        <v>11.2</v>
      </c>
      <c r="I36" s="25">
        <f>F36*H36</f>
        <v>1209.5999999999999</v>
      </c>
    </row>
    <row r="37" spans="1:9" ht="20.100000000000001" customHeight="1">
      <c r="A37" s="9"/>
      <c r="B37" s="10"/>
      <c r="C37" s="10"/>
      <c r="D37" s="10"/>
      <c r="E37" s="196"/>
      <c r="F37" s="23"/>
      <c r="G37" s="23"/>
      <c r="H37" s="30"/>
      <c r="I37" s="31"/>
    </row>
    <row r="38" spans="1:9" ht="20.100000000000001" customHeight="1">
      <c r="A38" s="19"/>
      <c r="B38" s="19"/>
      <c r="C38" s="19"/>
      <c r="D38" s="20"/>
      <c r="E38" s="19"/>
      <c r="F38" s="24"/>
      <c r="G38" s="24"/>
      <c r="H38" s="33"/>
      <c r="I38" s="34"/>
    </row>
    <row r="39" spans="1:9" ht="35.25" customHeight="1" collapsed="1">
      <c r="A39" s="276" t="s">
        <v>246</v>
      </c>
      <c r="B39" s="277"/>
      <c r="C39" s="277"/>
      <c r="D39" s="277"/>
      <c r="E39" s="277"/>
      <c r="F39" s="277"/>
      <c r="G39" s="277"/>
      <c r="H39" s="278"/>
      <c r="I39" s="264">
        <f>I7+I12+I22+I33</f>
        <v>256197.92549159998</v>
      </c>
    </row>
    <row r="41" spans="1:9">
      <c r="I41" s="90"/>
    </row>
    <row r="42" spans="1:9">
      <c r="I42" s="90"/>
    </row>
    <row r="45" spans="1:9">
      <c r="A45" s="107"/>
      <c r="B45" s="107"/>
      <c r="C45" s="107"/>
      <c r="D45" s="107"/>
      <c r="I45" s="107"/>
    </row>
    <row r="52" spans="1:9">
      <c r="A52" s="107"/>
      <c r="B52" s="107"/>
      <c r="C52" s="107"/>
      <c r="D52" s="107"/>
      <c r="I52" s="107"/>
    </row>
    <row r="53" spans="1:9">
      <c r="A53" s="107"/>
      <c r="B53" s="107"/>
      <c r="C53" s="107"/>
      <c r="D53" s="107"/>
      <c r="I53" s="107"/>
    </row>
    <row r="54" spans="1:9">
      <c r="A54" s="107"/>
      <c r="B54" s="107"/>
      <c r="C54" s="107"/>
      <c r="D54" s="107"/>
      <c r="I54" s="112"/>
    </row>
  </sheetData>
  <dataConsolidate/>
  <mergeCells count="13">
    <mergeCell ref="A39:H39"/>
    <mergeCell ref="E3:G3"/>
    <mergeCell ref="E4:G4"/>
    <mergeCell ref="E5:G5"/>
    <mergeCell ref="A4:B4"/>
    <mergeCell ref="H4:I4"/>
    <mergeCell ref="A5:B5"/>
    <mergeCell ref="H5:I5"/>
    <mergeCell ref="A2:B2"/>
    <mergeCell ref="C2:I2"/>
    <mergeCell ref="A3:B3"/>
    <mergeCell ref="C3:D3"/>
    <mergeCell ref="H3:I3"/>
  </mergeCells>
  <conditionalFormatting sqref="F6:H6">
    <cfRule type="cellIs" dxfId="5" priority="40" stopIfTrue="1" operator="equal">
      <formula>0</formula>
    </cfRule>
  </conditionalFormatting>
  <conditionalFormatting sqref="H37">
    <cfRule type="cellIs" dxfId="4" priority="19" stopIfTrue="1" operator="equal">
      <formula>0</formula>
    </cfRule>
  </conditionalFormatting>
  <conditionalFormatting sqref="F37:G37">
    <cfRule type="cellIs" dxfId="3" priority="5" stopIfTrue="1" operator="equal">
      <formula>0</formula>
    </cfRule>
  </conditionalFormatting>
  <conditionalFormatting sqref="F36:G36">
    <cfRule type="cellIs" dxfId="2" priority="1" stopIfTrue="1" operator="equal">
      <formula>0</formula>
    </cfRule>
  </conditionalFormatting>
  <printOptions horizontalCentered="1"/>
  <pageMargins left="0.19685039370078741" right="0.19685039370078741" top="0.6" bottom="0.53" header="0" footer="0"/>
  <pageSetup paperSize="9" scale="55" fitToHeight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8"/>
  <sheetViews>
    <sheetView workbookViewId="0">
      <selection activeCell="D8" sqref="D8"/>
    </sheetView>
  </sheetViews>
  <sheetFormatPr defaultRowHeight="13.2"/>
  <cols>
    <col min="2" max="2" width="10.6640625" bestFit="1" customWidth="1"/>
    <col min="3" max="3" width="10.33203125" customWidth="1"/>
    <col min="4" max="4" width="83.5546875" customWidth="1"/>
    <col min="5" max="6" width="8.88671875" style="115"/>
    <col min="7" max="7" width="8.5546875" style="176" bestFit="1" customWidth="1"/>
    <col min="8" max="9" width="8.88671875" style="115"/>
    <col min="10" max="10" width="10.44140625" style="115" bestFit="1" customWidth="1"/>
    <col min="11" max="11" width="8.88671875" style="115"/>
    <col min="12" max="12" width="11.33203125" style="115" bestFit="1" customWidth="1"/>
  </cols>
  <sheetData>
    <row r="1" spans="1:12" ht="72" customHeight="1" thickBot="1"/>
    <row r="2" spans="1:12" ht="15.6">
      <c r="A2" s="294" t="s">
        <v>27</v>
      </c>
      <c r="B2" s="295"/>
      <c r="C2" s="295" t="s">
        <v>214</v>
      </c>
      <c r="D2" s="295"/>
      <c r="E2" s="295"/>
      <c r="F2" s="295"/>
      <c r="G2" s="177"/>
      <c r="H2" s="141"/>
      <c r="I2" s="141"/>
      <c r="J2" s="141"/>
      <c r="K2" s="141"/>
      <c r="L2" s="142"/>
    </row>
    <row r="3" spans="1:12" ht="15.6">
      <c r="A3" s="296" t="s">
        <v>28</v>
      </c>
      <c r="B3" s="297"/>
      <c r="C3" s="298" t="s">
        <v>29</v>
      </c>
      <c r="D3" s="298"/>
      <c r="E3" s="299" t="s">
        <v>31</v>
      </c>
      <c r="F3" s="299"/>
      <c r="G3" s="178"/>
      <c r="H3" s="143"/>
      <c r="I3" s="143"/>
      <c r="J3" s="143"/>
      <c r="K3" s="143"/>
      <c r="L3" s="144"/>
    </row>
    <row r="4" spans="1:12" ht="15.6">
      <c r="A4" s="296" t="s">
        <v>30</v>
      </c>
      <c r="B4" s="297"/>
      <c r="C4" s="3" t="s">
        <v>251</v>
      </c>
      <c r="D4" s="3"/>
      <c r="E4" s="299" t="s">
        <v>32</v>
      </c>
      <c r="F4" s="299"/>
      <c r="G4" s="178"/>
      <c r="H4" s="143"/>
      <c r="I4" s="143"/>
      <c r="J4" s="143"/>
      <c r="K4" s="143"/>
      <c r="L4" s="144"/>
    </row>
    <row r="5" spans="1:12" ht="16.2" thickBot="1">
      <c r="A5" s="288" t="s">
        <v>34</v>
      </c>
      <c r="B5" s="289"/>
      <c r="C5" s="21" t="str">
        <f>PLANILHA!C5</f>
        <v xml:space="preserve">SINAPI Fevereiro /2021 Desonerada / Tabela 026 - SEINFRA </v>
      </c>
      <c r="D5" s="21"/>
      <c r="E5" s="290" t="s">
        <v>33</v>
      </c>
      <c r="F5" s="290"/>
      <c r="G5" s="179"/>
      <c r="H5" s="145"/>
      <c r="I5" s="145"/>
      <c r="J5" s="145"/>
      <c r="K5" s="145"/>
      <c r="L5" s="146"/>
    </row>
    <row r="6" spans="1:12" ht="16.2" thickBot="1">
      <c r="A6" s="122"/>
      <c r="B6" s="122"/>
      <c r="C6" s="122"/>
      <c r="D6" s="123"/>
      <c r="E6" s="124"/>
      <c r="F6" s="125"/>
      <c r="G6" s="180"/>
      <c r="H6" s="121"/>
      <c r="I6" s="121"/>
      <c r="J6" s="121"/>
      <c r="K6" s="121"/>
      <c r="L6" s="121"/>
    </row>
    <row r="7" spans="1:12" ht="23.4" thickBot="1">
      <c r="A7" s="291" t="s">
        <v>206</v>
      </c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3"/>
    </row>
    <row r="8" spans="1:12" ht="13.8" thickBot="1">
      <c r="A8" s="313" t="s">
        <v>0</v>
      </c>
      <c r="B8" s="314" t="s">
        <v>17</v>
      </c>
      <c r="C8" s="314" t="s">
        <v>18</v>
      </c>
      <c r="D8" s="314" t="s">
        <v>9</v>
      </c>
      <c r="E8" s="315" t="s">
        <v>20</v>
      </c>
      <c r="F8" s="316" t="s">
        <v>21</v>
      </c>
      <c r="G8" s="317" t="s">
        <v>179</v>
      </c>
      <c r="H8" s="318" t="s">
        <v>180</v>
      </c>
      <c r="I8" s="318" t="s">
        <v>189</v>
      </c>
      <c r="J8" s="318" t="s">
        <v>212</v>
      </c>
      <c r="K8" s="318" t="s">
        <v>181</v>
      </c>
      <c r="L8" s="319" t="s">
        <v>161</v>
      </c>
    </row>
    <row r="9" spans="1:12">
      <c r="A9" s="320" t="s">
        <v>23</v>
      </c>
      <c r="B9" s="321"/>
      <c r="C9" s="321"/>
      <c r="D9" s="322" t="s">
        <v>11</v>
      </c>
      <c r="E9" s="320"/>
      <c r="F9" s="323"/>
      <c r="G9" s="181"/>
      <c r="H9" s="126"/>
      <c r="I9" s="126"/>
      <c r="J9" s="126"/>
      <c r="K9" s="126"/>
      <c r="L9" s="126"/>
    </row>
    <row r="10" spans="1:12" ht="26.4">
      <c r="A10" s="117" t="s">
        <v>4</v>
      </c>
      <c r="B10" s="117">
        <v>4813</v>
      </c>
      <c r="C10" s="324" t="s">
        <v>15</v>
      </c>
      <c r="D10" s="325" t="s">
        <v>137</v>
      </c>
      <c r="E10" s="326" t="s">
        <v>3</v>
      </c>
      <c r="F10" s="327"/>
      <c r="G10" s="182"/>
      <c r="H10" s="327"/>
      <c r="I10" s="327"/>
      <c r="J10" s="327"/>
      <c r="K10" s="327"/>
      <c r="L10" s="327">
        <f>SUM(L11)</f>
        <v>6</v>
      </c>
    </row>
    <row r="11" spans="1:12" s="130" customFormat="1">
      <c r="A11" s="129"/>
      <c r="B11" s="129"/>
      <c r="C11" s="153"/>
      <c r="D11" s="128" t="s">
        <v>190</v>
      </c>
      <c r="E11" s="154"/>
      <c r="F11" s="135">
        <v>1</v>
      </c>
      <c r="G11" s="170">
        <v>3</v>
      </c>
      <c r="H11" s="135">
        <v>2</v>
      </c>
      <c r="I11" s="135"/>
      <c r="J11" s="135"/>
      <c r="K11" s="135"/>
      <c r="L11" s="135">
        <f>PRODUCT(G11:K11)</f>
        <v>6</v>
      </c>
    </row>
    <row r="12" spans="1:12">
      <c r="A12" s="129"/>
      <c r="B12" s="129"/>
      <c r="C12" s="153"/>
      <c r="D12" s="128"/>
      <c r="E12" s="154"/>
      <c r="F12" s="135"/>
      <c r="G12" s="170"/>
      <c r="H12" s="135"/>
      <c r="I12" s="135"/>
      <c r="J12" s="135"/>
      <c r="K12" s="135"/>
      <c r="L12" s="135"/>
    </row>
    <row r="13" spans="1:12" ht="26.4">
      <c r="A13" s="117" t="s">
        <v>5</v>
      </c>
      <c r="B13" s="328">
        <v>93584</v>
      </c>
      <c r="C13" s="324" t="s">
        <v>15</v>
      </c>
      <c r="D13" s="325" t="s">
        <v>136</v>
      </c>
      <c r="E13" s="326" t="s">
        <v>2</v>
      </c>
      <c r="F13" s="327"/>
      <c r="G13" s="182"/>
      <c r="H13" s="327"/>
      <c r="I13" s="327"/>
      <c r="J13" s="327"/>
      <c r="K13" s="327"/>
      <c r="L13" s="327">
        <f>SUM(L14)</f>
        <v>13.200000000000001</v>
      </c>
    </row>
    <row r="14" spans="1:12" s="130" customFormat="1">
      <c r="A14" s="129"/>
      <c r="B14" s="155"/>
      <c r="C14" s="153"/>
      <c r="D14" s="156" t="s">
        <v>191</v>
      </c>
      <c r="E14" s="157"/>
      <c r="F14" s="135">
        <v>2.2000000000000002</v>
      </c>
      <c r="G14" s="170">
        <v>6</v>
      </c>
      <c r="H14" s="135"/>
      <c r="I14" s="135"/>
      <c r="J14" s="135"/>
      <c r="K14" s="135"/>
      <c r="L14" s="135">
        <f>PRODUCT(F14:K14)</f>
        <v>13.200000000000001</v>
      </c>
    </row>
    <row r="15" spans="1:12">
      <c r="A15" s="129"/>
      <c r="B15" s="155"/>
      <c r="C15" s="153"/>
      <c r="D15" s="156"/>
      <c r="E15" s="157"/>
      <c r="F15" s="135"/>
      <c r="G15" s="170"/>
      <c r="H15" s="135"/>
      <c r="I15" s="135"/>
      <c r="J15" s="135"/>
      <c r="K15" s="135"/>
      <c r="L15" s="135"/>
    </row>
    <row r="16" spans="1:12" ht="26.4">
      <c r="A16" s="117" t="s">
        <v>13</v>
      </c>
      <c r="B16" s="117">
        <v>99059</v>
      </c>
      <c r="C16" s="133" t="s">
        <v>15</v>
      </c>
      <c r="D16" s="329" t="s">
        <v>135</v>
      </c>
      <c r="E16" s="330" t="s">
        <v>1</v>
      </c>
      <c r="F16" s="331"/>
      <c r="G16" s="182"/>
      <c r="H16" s="327"/>
      <c r="I16" s="327"/>
      <c r="J16" s="327"/>
      <c r="K16" s="327"/>
      <c r="L16" s="327">
        <f>SUM(L17:L20)</f>
        <v>109</v>
      </c>
    </row>
    <row r="17" spans="1:12" s="130" customFormat="1">
      <c r="A17" s="129"/>
      <c r="B17" s="158"/>
      <c r="C17" s="139"/>
      <c r="D17" s="132" t="s">
        <v>192</v>
      </c>
      <c r="E17" s="138"/>
      <c r="F17" s="129"/>
      <c r="G17" s="172">
        <v>50</v>
      </c>
      <c r="H17" s="135"/>
      <c r="I17" s="135"/>
      <c r="J17" s="135"/>
      <c r="K17" s="135"/>
      <c r="L17" s="135">
        <f>PRODUCT(G17:K17)</f>
        <v>50</v>
      </c>
    </row>
    <row r="18" spans="1:12" s="130" customFormat="1">
      <c r="A18" s="129"/>
      <c r="B18" s="158"/>
      <c r="C18" s="139"/>
      <c r="D18" s="132" t="s">
        <v>193</v>
      </c>
      <c r="E18" s="138"/>
      <c r="F18" s="129"/>
      <c r="G18" s="172">
        <v>50</v>
      </c>
      <c r="H18" s="135"/>
      <c r="I18" s="135"/>
      <c r="J18" s="135"/>
      <c r="K18" s="135"/>
      <c r="L18" s="135">
        <f>PRODUCT(G18:K18)</f>
        <v>50</v>
      </c>
    </row>
    <row r="19" spans="1:12" s="130" customFormat="1">
      <c r="A19" s="129"/>
      <c r="B19" s="158"/>
      <c r="C19" s="139"/>
      <c r="D19" s="132" t="s">
        <v>194</v>
      </c>
      <c r="E19" s="138"/>
      <c r="F19" s="129"/>
      <c r="G19" s="172">
        <v>4.5</v>
      </c>
      <c r="H19" s="135"/>
      <c r="I19" s="135"/>
      <c r="J19" s="135"/>
      <c r="K19" s="135"/>
      <c r="L19" s="135">
        <f>PRODUCT(G19:K19)</f>
        <v>4.5</v>
      </c>
    </row>
    <row r="20" spans="1:12" s="130" customFormat="1">
      <c r="A20" s="129"/>
      <c r="B20" s="158"/>
      <c r="C20" s="139"/>
      <c r="D20" s="132" t="s">
        <v>207</v>
      </c>
      <c r="E20" s="138"/>
      <c r="F20" s="129"/>
      <c r="G20" s="172">
        <v>4.5</v>
      </c>
      <c r="H20" s="135"/>
      <c r="I20" s="135"/>
      <c r="J20" s="135"/>
      <c r="K20" s="135"/>
      <c r="L20" s="135">
        <f>PRODUCT(G20:K20)</f>
        <v>4.5</v>
      </c>
    </row>
    <row r="21" spans="1:12">
      <c r="A21" s="129"/>
      <c r="B21" s="158"/>
      <c r="C21" s="139"/>
      <c r="D21" s="132"/>
      <c r="E21" s="138"/>
      <c r="F21" s="129"/>
      <c r="G21" s="172"/>
      <c r="H21" s="135"/>
      <c r="I21" s="135"/>
      <c r="J21" s="135"/>
      <c r="K21" s="135"/>
      <c r="L21" s="135"/>
    </row>
    <row r="22" spans="1:12">
      <c r="A22" s="332" t="s">
        <v>24</v>
      </c>
      <c r="B22" s="333"/>
      <c r="C22" s="333"/>
      <c r="D22" s="334" t="s">
        <v>177</v>
      </c>
      <c r="E22" s="332"/>
      <c r="F22" s="335"/>
      <c r="G22" s="336"/>
      <c r="H22" s="337"/>
      <c r="I22" s="337"/>
      <c r="J22" s="337"/>
      <c r="K22" s="338"/>
      <c r="L22" s="338"/>
    </row>
    <row r="23" spans="1:12">
      <c r="A23" s="117" t="s">
        <v>6</v>
      </c>
      <c r="B23" s="339">
        <v>98524</v>
      </c>
      <c r="C23" s="133" t="s">
        <v>15</v>
      </c>
      <c r="D23" s="340" t="s">
        <v>134</v>
      </c>
      <c r="E23" s="133" t="s">
        <v>3</v>
      </c>
      <c r="F23" s="331"/>
      <c r="G23" s="182"/>
      <c r="H23" s="327"/>
      <c r="I23" s="327"/>
      <c r="J23" s="327"/>
      <c r="K23" s="327"/>
      <c r="L23" s="327">
        <f>SUM(L24)</f>
        <v>400</v>
      </c>
    </row>
    <row r="24" spans="1:12" s="130" customFormat="1">
      <c r="A24" s="129"/>
      <c r="B24" s="158"/>
      <c r="C24" s="139"/>
      <c r="D24" s="159" t="s">
        <v>198</v>
      </c>
      <c r="E24" s="139"/>
      <c r="F24" s="134"/>
      <c r="G24" s="172">
        <v>50</v>
      </c>
      <c r="H24" s="135">
        <v>8</v>
      </c>
      <c r="I24" s="135"/>
      <c r="J24" s="135"/>
      <c r="K24" s="135"/>
      <c r="L24" s="135">
        <f>PRODUCT(F24:K24)</f>
        <v>400</v>
      </c>
    </row>
    <row r="25" spans="1:12">
      <c r="A25" s="160"/>
      <c r="B25" s="161"/>
      <c r="C25" s="162"/>
      <c r="D25" s="163"/>
      <c r="E25" s="160"/>
      <c r="F25" s="168"/>
      <c r="G25" s="182"/>
      <c r="H25" s="169"/>
      <c r="I25" s="169"/>
      <c r="J25" s="169"/>
      <c r="K25" s="135"/>
      <c r="L25" s="135"/>
    </row>
    <row r="26" spans="1:12" ht="52.8">
      <c r="A26" s="117" t="s">
        <v>7</v>
      </c>
      <c r="B26" s="341">
        <v>90100</v>
      </c>
      <c r="C26" s="133" t="s">
        <v>15</v>
      </c>
      <c r="D26" s="342" t="s">
        <v>227</v>
      </c>
      <c r="E26" s="343" t="s">
        <v>12</v>
      </c>
      <c r="F26" s="331"/>
      <c r="G26" s="344"/>
      <c r="H26" s="327"/>
      <c r="I26" s="327"/>
      <c r="J26" s="327"/>
      <c r="K26" s="327"/>
      <c r="L26" s="327">
        <f>SUM(L27:L29)</f>
        <v>206.8</v>
      </c>
    </row>
    <row r="27" spans="1:12" s="130" customFormat="1">
      <c r="A27" s="129"/>
      <c r="B27" s="150"/>
      <c r="C27" s="139"/>
      <c r="D27" s="151" t="s">
        <v>204</v>
      </c>
      <c r="E27" s="152"/>
      <c r="F27" s="134"/>
      <c r="G27" s="172">
        <v>50</v>
      </c>
      <c r="H27" s="135">
        <v>0.8</v>
      </c>
      <c r="I27" s="135">
        <v>2</v>
      </c>
      <c r="J27" s="135"/>
      <c r="K27" s="135"/>
      <c r="L27" s="135">
        <f>PRODUCT(F27:K27)</f>
        <v>80</v>
      </c>
    </row>
    <row r="28" spans="1:12" s="130" customFormat="1">
      <c r="A28" s="129"/>
      <c r="B28" s="150"/>
      <c r="C28" s="139"/>
      <c r="D28" s="151" t="s">
        <v>205</v>
      </c>
      <c r="E28" s="152"/>
      <c r="F28" s="134"/>
      <c r="G28" s="172">
        <v>50</v>
      </c>
      <c r="H28" s="135">
        <v>0.8</v>
      </c>
      <c r="I28" s="135">
        <v>2</v>
      </c>
      <c r="J28" s="135"/>
      <c r="K28" s="135"/>
      <c r="L28" s="135">
        <f>PRODUCT(F28:K28)</f>
        <v>80</v>
      </c>
    </row>
    <row r="29" spans="1:12" s="130" customFormat="1">
      <c r="A29" s="129"/>
      <c r="B29" s="150"/>
      <c r="C29" s="139"/>
      <c r="D29" s="151" t="s">
        <v>199</v>
      </c>
      <c r="E29" s="152"/>
      <c r="F29" s="134"/>
      <c r="G29" s="172">
        <v>6</v>
      </c>
      <c r="H29" s="135">
        <v>3.9</v>
      </c>
      <c r="I29" s="135">
        <v>2</v>
      </c>
      <c r="J29" s="135"/>
      <c r="K29" s="135"/>
      <c r="L29" s="135">
        <f>PRODUCT(F29:K29)</f>
        <v>46.8</v>
      </c>
    </row>
    <row r="30" spans="1:12" s="130" customFormat="1">
      <c r="A30" s="129"/>
      <c r="B30" s="150"/>
      <c r="C30" s="139"/>
      <c r="D30" s="151" t="s">
        <v>229</v>
      </c>
      <c r="E30" s="152"/>
      <c r="F30" s="134"/>
      <c r="G30" s="172">
        <v>1</v>
      </c>
      <c r="H30" s="135">
        <v>3.9</v>
      </c>
      <c r="I30" s="135">
        <v>0.5</v>
      </c>
      <c r="J30" s="135">
        <v>2</v>
      </c>
      <c r="K30" s="135"/>
      <c r="L30" s="135">
        <f>PRODUCT(F30:K30)</f>
        <v>3.9</v>
      </c>
    </row>
    <row r="31" spans="1:12" s="130" customFormat="1">
      <c r="A31" s="129"/>
      <c r="B31" s="150"/>
      <c r="C31" s="139"/>
      <c r="D31" s="151"/>
      <c r="E31" s="152"/>
      <c r="F31" s="134"/>
      <c r="G31" s="172"/>
      <c r="H31" s="135"/>
      <c r="I31" s="135"/>
      <c r="J31" s="135"/>
      <c r="K31" s="135"/>
      <c r="L31" s="135"/>
    </row>
    <row r="32" spans="1:12">
      <c r="A32" s="160"/>
      <c r="B32" s="162"/>
      <c r="C32" s="162"/>
      <c r="D32" s="345"/>
      <c r="E32" s="160"/>
      <c r="F32" s="168"/>
      <c r="G32" s="182"/>
      <c r="H32" s="169"/>
      <c r="I32" s="169"/>
      <c r="J32" s="169"/>
      <c r="K32" s="135"/>
      <c r="L32" s="135"/>
    </row>
    <row r="33" spans="1:12">
      <c r="A33" s="117" t="s">
        <v>8</v>
      </c>
      <c r="B33" s="343">
        <v>96995</v>
      </c>
      <c r="C33" s="133" t="s">
        <v>15</v>
      </c>
      <c r="D33" s="342" t="s">
        <v>200</v>
      </c>
      <c r="E33" s="343" t="s">
        <v>12</v>
      </c>
      <c r="F33" s="331"/>
      <c r="G33" s="182"/>
      <c r="H33" s="327"/>
      <c r="I33" s="327"/>
      <c r="J33" s="327"/>
      <c r="K33" s="327"/>
      <c r="L33" s="327">
        <f>SUM(L34:L38)</f>
        <v>110.7218</v>
      </c>
    </row>
    <row r="34" spans="1:12" s="130" customFormat="1">
      <c r="A34" s="129"/>
      <c r="B34" s="150"/>
      <c r="C34" s="139"/>
      <c r="D34" s="151" t="s">
        <v>230</v>
      </c>
      <c r="E34" s="152"/>
      <c r="F34" s="134"/>
      <c r="G34" s="172">
        <v>50</v>
      </c>
      <c r="H34" s="135">
        <v>0.4</v>
      </c>
      <c r="I34" s="135">
        <v>2</v>
      </c>
      <c r="J34" s="135"/>
      <c r="K34" s="135"/>
      <c r="L34" s="135">
        <f>PRODUCT(F34:K34)</f>
        <v>40</v>
      </c>
    </row>
    <row r="35" spans="1:12" s="130" customFormat="1">
      <c r="A35" s="129"/>
      <c r="B35" s="150"/>
      <c r="C35" s="139"/>
      <c r="D35" s="151" t="s">
        <v>231</v>
      </c>
      <c r="E35" s="152"/>
      <c r="F35" s="134"/>
      <c r="G35" s="172">
        <v>50</v>
      </c>
      <c r="H35" s="135">
        <v>0.4</v>
      </c>
      <c r="I35" s="135">
        <v>2</v>
      </c>
      <c r="J35" s="135"/>
      <c r="K35" s="135"/>
      <c r="L35" s="135">
        <f>PRODUCT(F35:K35)</f>
        <v>40</v>
      </c>
    </row>
    <row r="36" spans="1:12" s="130" customFormat="1">
      <c r="A36" s="129"/>
      <c r="B36" s="150"/>
      <c r="C36" s="139"/>
      <c r="D36" s="151" t="s">
        <v>199</v>
      </c>
      <c r="E36" s="152"/>
      <c r="F36" s="134"/>
      <c r="G36" s="172">
        <v>6</v>
      </c>
      <c r="H36" s="135">
        <v>3.9</v>
      </c>
      <c r="I36" s="135">
        <v>1.8</v>
      </c>
      <c r="J36" s="135"/>
      <c r="K36" s="135"/>
      <c r="L36" s="135">
        <f t="shared" ref="L36" si="0">PRODUCT(F36:K36)</f>
        <v>42.12</v>
      </c>
    </row>
    <row r="37" spans="1:12" s="130" customFormat="1">
      <c r="A37" s="129"/>
      <c r="B37" s="150"/>
      <c r="C37" s="139"/>
      <c r="D37" s="151" t="s">
        <v>228</v>
      </c>
      <c r="E37" s="152"/>
      <c r="F37" s="134">
        <v>2</v>
      </c>
      <c r="G37" s="172">
        <v>6</v>
      </c>
      <c r="H37" s="135">
        <v>3.14</v>
      </c>
      <c r="I37" s="135">
        <f>0.55*0.55</f>
        <v>0.30250000000000005</v>
      </c>
      <c r="J37" s="135"/>
      <c r="K37" s="135"/>
      <c r="L37" s="135">
        <f>-PRODUCT(F37:K37)</f>
        <v>-11.398200000000001</v>
      </c>
    </row>
    <row r="38" spans="1:12" s="130" customFormat="1">
      <c r="A38" s="129"/>
      <c r="B38" s="150"/>
      <c r="C38" s="139"/>
      <c r="D38" s="151"/>
      <c r="E38" s="152"/>
      <c r="F38" s="134"/>
      <c r="G38" s="172"/>
      <c r="H38" s="135"/>
      <c r="I38" s="135"/>
      <c r="J38" s="135"/>
      <c r="K38" s="135"/>
      <c r="L38" s="135"/>
    </row>
    <row r="39" spans="1:12" s="130" customFormat="1">
      <c r="A39" s="129"/>
      <c r="B39" s="150"/>
      <c r="C39" s="139"/>
      <c r="D39" s="151"/>
      <c r="E39" s="152"/>
      <c r="F39" s="134"/>
      <c r="G39" s="172"/>
      <c r="H39" s="135"/>
      <c r="I39" s="135"/>
      <c r="J39" s="135"/>
      <c r="K39" s="135"/>
      <c r="L39" s="135"/>
    </row>
    <row r="40" spans="1:12" s="130" customFormat="1">
      <c r="A40" s="129"/>
      <c r="B40" s="150"/>
      <c r="C40" s="139"/>
      <c r="D40" s="151"/>
      <c r="E40" s="152"/>
      <c r="F40" s="134"/>
      <c r="G40" s="172"/>
      <c r="H40" s="135"/>
      <c r="I40" s="135"/>
      <c r="J40" s="135"/>
      <c r="K40" s="135"/>
      <c r="L40" s="135"/>
    </row>
    <row r="41" spans="1:12">
      <c r="A41" s="160"/>
      <c r="B41" s="162"/>
      <c r="C41" s="162"/>
      <c r="D41" s="345"/>
      <c r="E41" s="160"/>
      <c r="F41" s="168"/>
      <c r="G41" s="182"/>
      <c r="H41" s="169"/>
      <c r="I41" s="169"/>
      <c r="J41" s="169"/>
      <c r="K41" s="135"/>
      <c r="L41" s="135"/>
    </row>
    <row r="42" spans="1:12" s="118" customFormat="1">
      <c r="A42" s="326" t="s">
        <v>14</v>
      </c>
      <c r="B42" s="346">
        <v>100574</v>
      </c>
      <c r="C42" s="324" t="s">
        <v>15</v>
      </c>
      <c r="D42" s="347" t="s">
        <v>139</v>
      </c>
      <c r="E42" s="348" t="s">
        <v>12</v>
      </c>
      <c r="F42" s="327"/>
      <c r="G42" s="182"/>
      <c r="H42" s="327"/>
      <c r="I42" s="327"/>
      <c r="J42" s="327"/>
      <c r="K42" s="327"/>
      <c r="L42" s="327">
        <f>SUM(L43:L46)</f>
        <v>124.90166000000002</v>
      </c>
    </row>
    <row r="43" spans="1:12" s="130" customFormat="1">
      <c r="A43" s="160"/>
      <c r="B43" s="161"/>
      <c r="C43" s="162"/>
      <c r="D43" s="148" t="s">
        <v>232</v>
      </c>
      <c r="E43" s="160"/>
      <c r="F43" s="168"/>
      <c r="G43" s="182"/>
      <c r="H43" s="169"/>
      <c r="I43" s="169"/>
      <c r="J43" s="170">
        <f>L26</f>
        <v>206.8</v>
      </c>
      <c r="K43" s="164"/>
      <c r="L43" s="135"/>
    </row>
    <row r="44" spans="1:12" s="130" customFormat="1">
      <c r="A44" s="160"/>
      <c r="B44" s="161"/>
      <c r="C44" s="162"/>
      <c r="D44" s="148" t="s">
        <v>233</v>
      </c>
      <c r="E44" s="160"/>
      <c r="F44" s="168"/>
      <c r="G44" s="182"/>
      <c r="H44" s="169"/>
      <c r="I44" s="169"/>
      <c r="J44" s="170">
        <f>-L33</f>
        <v>-110.7218</v>
      </c>
      <c r="K44" s="164"/>
      <c r="L44" s="135"/>
    </row>
    <row r="45" spans="1:12" s="130" customFormat="1">
      <c r="A45" s="160"/>
      <c r="B45" s="161"/>
      <c r="C45" s="162"/>
      <c r="D45" s="148"/>
      <c r="E45" s="160"/>
      <c r="F45" s="168"/>
      <c r="G45" s="182"/>
      <c r="H45" s="169"/>
      <c r="I45" s="169"/>
      <c r="J45" s="170"/>
      <c r="K45" s="164"/>
      <c r="L45" s="135"/>
    </row>
    <row r="46" spans="1:12" s="130" customFormat="1">
      <c r="A46" s="160"/>
      <c r="B46" s="161"/>
      <c r="C46" s="162"/>
      <c r="D46" s="148" t="s">
        <v>234</v>
      </c>
      <c r="E46" s="160"/>
      <c r="F46" s="168"/>
      <c r="G46" s="170">
        <f>J43+J44</f>
        <v>96.07820000000001</v>
      </c>
      <c r="H46" s="199" t="s">
        <v>235</v>
      </c>
      <c r="I46" s="199">
        <v>1.3</v>
      </c>
      <c r="J46" s="170"/>
      <c r="K46" s="164"/>
      <c r="L46" s="135">
        <f>G46*I46</f>
        <v>124.90166000000002</v>
      </c>
    </row>
    <row r="47" spans="1:12" s="130" customFormat="1">
      <c r="A47" s="160"/>
      <c r="B47" s="161"/>
      <c r="C47" s="162"/>
      <c r="D47" s="148"/>
      <c r="E47" s="160"/>
      <c r="F47" s="168"/>
      <c r="G47" s="182"/>
      <c r="H47" s="169"/>
      <c r="I47" s="169"/>
      <c r="J47" s="170"/>
      <c r="K47" s="164"/>
      <c r="L47" s="135"/>
    </row>
    <row r="48" spans="1:12" s="101" customFormat="1" ht="39.6">
      <c r="A48" s="349" t="s">
        <v>140</v>
      </c>
      <c r="B48" s="350">
        <v>94327</v>
      </c>
      <c r="C48" s="351" t="s">
        <v>15</v>
      </c>
      <c r="D48" s="352" t="s">
        <v>148</v>
      </c>
      <c r="E48" s="353" t="s">
        <v>12</v>
      </c>
      <c r="F48" s="354"/>
      <c r="G48" s="182"/>
      <c r="H48" s="169"/>
      <c r="I48" s="169"/>
      <c r="J48" s="182"/>
      <c r="K48" s="188"/>
      <c r="L48" s="327">
        <f>SUM(L49)</f>
        <v>75</v>
      </c>
    </row>
    <row r="49" spans="1:12" s="130" customFormat="1">
      <c r="A49" s="189"/>
      <c r="B49" s="190"/>
      <c r="C49" s="191"/>
      <c r="D49" s="148" t="s">
        <v>213</v>
      </c>
      <c r="E49" s="189"/>
      <c r="F49" s="192"/>
      <c r="G49" s="170">
        <v>50</v>
      </c>
      <c r="H49" s="170">
        <v>3</v>
      </c>
      <c r="I49" s="170">
        <v>0.5</v>
      </c>
      <c r="J49" s="170"/>
      <c r="K49" s="164"/>
      <c r="L49" s="135">
        <f>PRODUCT(F49:I49)</f>
        <v>75</v>
      </c>
    </row>
    <row r="50" spans="1:12" s="130" customFormat="1">
      <c r="A50" s="160"/>
      <c r="B50" s="161"/>
      <c r="C50" s="162"/>
      <c r="D50" s="148"/>
      <c r="E50" s="160"/>
      <c r="F50" s="168"/>
      <c r="G50" s="182"/>
      <c r="H50" s="169"/>
      <c r="I50" s="169"/>
      <c r="J50" s="170"/>
      <c r="K50" s="164"/>
      <c r="L50" s="135"/>
    </row>
    <row r="51" spans="1:12" s="130" customFormat="1">
      <c r="A51" s="160"/>
      <c r="B51" s="161"/>
      <c r="C51" s="162"/>
      <c r="D51" s="163"/>
      <c r="E51" s="160"/>
      <c r="F51" s="168"/>
      <c r="G51" s="182"/>
      <c r="H51" s="169"/>
      <c r="I51" s="169"/>
      <c r="J51" s="169"/>
      <c r="K51" s="135"/>
      <c r="L51" s="135"/>
    </row>
    <row r="52" spans="1:12" ht="26.4">
      <c r="A52" s="117" t="s">
        <v>141</v>
      </c>
      <c r="B52" s="341">
        <v>101616</v>
      </c>
      <c r="C52" s="133" t="s">
        <v>15</v>
      </c>
      <c r="D52" s="342" t="s">
        <v>138</v>
      </c>
      <c r="E52" s="343" t="s">
        <v>3</v>
      </c>
      <c r="F52" s="331"/>
      <c r="G52" s="182"/>
      <c r="H52" s="327"/>
      <c r="I52" s="327"/>
      <c r="J52" s="327"/>
      <c r="K52" s="327"/>
      <c r="L52" s="327">
        <f>SUM(L53:L54)</f>
        <v>73.400000000000006</v>
      </c>
    </row>
    <row r="53" spans="1:12" s="130" customFormat="1">
      <c r="A53" s="129"/>
      <c r="B53" s="150"/>
      <c r="C53" s="139"/>
      <c r="D53" s="151" t="s">
        <v>201</v>
      </c>
      <c r="E53" s="152"/>
      <c r="F53" s="134">
        <v>2</v>
      </c>
      <c r="G53" s="172">
        <v>50</v>
      </c>
      <c r="H53" s="135">
        <v>0.5</v>
      </c>
      <c r="I53" s="135"/>
      <c r="J53" s="135"/>
      <c r="K53" s="135"/>
      <c r="L53" s="135">
        <f>PRODUCT(F53:K53)</f>
        <v>50</v>
      </c>
    </row>
    <row r="54" spans="1:12" s="130" customFormat="1">
      <c r="A54" s="129"/>
      <c r="B54" s="150"/>
      <c r="C54" s="139"/>
      <c r="D54" s="151" t="s">
        <v>202</v>
      </c>
      <c r="E54" s="152"/>
      <c r="F54" s="134"/>
      <c r="G54" s="172">
        <v>6</v>
      </c>
      <c r="H54" s="135">
        <v>3.9</v>
      </c>
      <c r="I54" s="135"/>
      <c r="J54" s="135"/>
      <c r="K54" s="135"/>
      <c r="L54" s="135">
        <f>PRODUCT(F54:K54)</f>
        <v>23.4</v>
      </c>
    </row>
    <row r="55" spans="1:12">
      <c r="A55" s="160"/>
      <c r="B55" s="161"/>
      <c r="C55" s="162"/>
      <c r="D55" s="163"/>
      <c r="E55" s="160"/>
      <c r="F55" s="168"/>
      <c r="G55" s="182"/>
      <c r="H55" s="169"/>
      <c r="I55" s="169"/>
      <c r="J55" s="169"/>
      <c r="K55" s="135"/>
      <c r="L55" s="135"/>
    </row>
    <row r="56" spans="1:12">
      <c r="A56" s="117" t="s">
        <v>175</v>
      </c>
      <c r="B56" s="343">
        <v>73361</v>
      </c>
      <c r="C56" s="131" t="s">
        <v>15</v>
      </c>
      <c r="D56" s="136" t="s">
        <v>142</v>
      </c>
      <c r="E56" s="149" t="s">
        <v>12</v>
      </c>
      <c r="F56" s="134"/>
      <c r="G56" s="170"/>
      <c r="H56" s="135"/>
      <c r="I56" s="135"/>
      <c r="J56" s="135"/>
      <c r="K56" s="135"/>
      <c r="L56" s="327">
        <f>SUM(L57:L60)</f>
        <v>128</v>
      </c>
    </row>
    <row r="57" spans="1:12" s="130" customFormat="1">
      <c r="A57" s="117"/>
      <c r="B57" s="147"/>
      <c r="C57" s="131"/>
      <c r="D57" s="148" t="s">
        <v>210</v>
      </c>
      <c r="E57" s="149"/>
      <c r="F57" s="134">
        <v>2</v>
      </c>
      <c r="G57" s="170">
        <v>30</v>
      </c>
      <c r="H57" s="135">
        <v>0.4</v>
      </c>
      <c r="I57" s="135">
        <v>2</v>
      </c>
      <c r="J57" s="135"/>
      <c r="K57" s="135"/>
      <c r="L57" s="135">
        <f>PRODUCT(F57:I57)</f>
        <v>48</v>
      </c>
    </row>
    <row r="58" spans="1:12" s="130" customFormat="1">
      <c r="A58" s="117"/>
      <c r="B58" s="147"/>
      <c r="C58" s="131"/>
      <c r="D58" s="148" t="s">
        <v>210</v>
      </c>
      <c r="E58" s="149"/>
      <c r="F58" s="134">
        <v>2</v>
      </c>
      <c r="G58" s="170">
        <v>30</v>
      </c>
      <c r="H58" s="135">
        <v>0.4</v>
      </c>
      <c r="I58" s="135">
        <v>2</v>
      </c>
      <c r="J58" s="135"/>
      <c r="K58" s="135"/>
      <c r="L58" s="135">
        <f t="shared" ref="L58:L59" si="1">PRODUCT(F58:I58)</f>
        <v>48</v>
      </c>
    </row>
    <row r="59" spans="1:12" s="130" customFormat="1">
      <c r="A59" s="117"/>
      <c r="B59" s="147"/>
      <c r="C59" s="131"/>
      <c r="D59" s="148" t="s">
        <v>208</v>
      </c>
      <c r="E59" s="149"/>
      <c r="F59" s="134">
        <v>2</v>
      </c>
      <c r="G59" s="170">
        <v>10</v>
      </c>
      <c r="H59" s="135">
        <v>0.4</v>
      </c>
      <c r="I59" s="135">
        <v>2</v>
      </c>
      <c r="J59" s="135"/>
      <c r="K59" s="135"/>
      <c r="L59" s="135">
        <f t="shared" si="1"/>
        <v>16</v>
      </c>
    </row>
    <row r="60" spans="1:12">
      <c r="A60" s="117"/>
      <c r="B60" s="147"/>
      <c r="C60" s="131"/>
      <c r="D60" s="148" t="s">
        <v>209</v>
      </c>
      <c r="E60" s="149"/>
      <c r="F60" s="134">
        <v>2</v>
      </c>
      <c r="G60" s="170">
        <v>10</v>
      </c>
      <c r="H60" s="135">
        <v>0.4</v>
      </c>
      <c r="I60" s="135">
        <v>2</v>
      </c>
      <c r="J60" s="135"/>
      <c r="K60" s="135"/>
      <c r="L60" s="135">
        <f t="shared" ref="L60" si="2">PRODUCT(F60:I60)</f>
        <v>16</v>
      </c>
    </row>
    <row r="61" spans="1:12">
      <c r="A61" s="160"/>
      <c r="B61" s="161"/>
      <c r="C61" s="162"/>
      <c r="D61" s="148"/>
      <c r="E61" s="160"/>
      <c r="F61" s="168"/>
      <c r="G61" s="170"/>
      <c r="H61" s="170"/>
      <c r="I61" s="170"/>
      <c r="J61" s="170"/>
      <c r="K61" s="135"/>
      <c r="L61" s="135"/>
    </row>
    <row r="62" spans="1:12">
      <c r="A62" s="117" t="s">
        <v>176</v>
      </c>
      <c r="B62" s="117">
        <v>96620</v>
      </c>
      <c r="C62" s="133" t="s">
        <v>15</v>
      </c>
      <c r="D62" s="342" t="s">
        <v>203</v>
      </c>
      <c r="E62" s="343" t="s">
        <v>12</v>
      </c>
      <c r="F62" s="331"/>
      <c r="G62" s="182"/>
      <c r="H62" s="327"/>
      <c r="I62" s="327"/>
      <c r="J62" s="327"/>
      <c r="K62" s="327"/>
      <c r="L62" s="327">
        <f>SUM(L63:L64)</f>
        <v>4.4039999999999999</v>
      </c>
    </row>
    <row r="63" spans="1:12" s="130" customFormat="1">
      <c r="A63" s="129"/>
      <c r="B63" s="129"/>
      <c r="C63" s="139"/>
      <c r="D63" s="151" t="s">
        <v>201</v>
      </c>
      <c r="E63" s="152"/>
      <c r="F63" s="134">
        <v>2</v>
      </c>
      <c r="G63" s="172">
        <v>50</v>
      </c>
      <c r="H63" s="135">
        <v>0.5</v>
      </c>
      <c r="I63" s="135">
        <v>0.06</v>
      </c>
      <c r="J63" s="135"/>
      <c r="K63" s="135"/>
      <c r="L63" s="135">
        <f>PRODUCT(F63:I63)</f>
        <v>3</v>
      </c>
    </row>
    <row r="64" spans="1:12" s="130" customFormat="1">
      <c r="A64" s="129"/>
      <c r="B64" s="139"/>
      <c r="C64" s="139"/>
      <c r="D64" s="151" t="s">
        <v>202</v>
      </c>
      <c r="E64" s="152"/>
      <c r="F64" s="134"/>
      <c r="G64" s="172">
        <v>6</v>
      </c>
      <c r="H64" s="135">
        <v>3.9</v>
      </c>
      <c r="I64" s="135">
        <v>0.06</v>
      </c>
      <c r="J64" s="135"/>
      <c r="K64" s="135"/>
      <c r="L64" s="135">
        <f>PRODUCT(F64:I64)</f>
        <v>1.4039999999999999</v>
      </c>
    </row>
    <row r="65" spans="1:12">
      <c r="A65" s="129"/>
      <c r="B65" s="355"/>
      <c r="C65" s="139"/>
      <c r="D65" s="356"/>
      <c r="E65" s="152"/>
      <c r="F65" s="134"/>
      <c r="G65" s="172"/>
      <c r="H65" s="135"/>
      <c r="I65" s="135"/>
      <c r="J65" s="135"/>
      <c r="K65" s="135"/>
      <c r="L65" s="135"/>
    </row>
    <row r="66" spans="1:12">
      <c r="A66" s="332" t="s">
        <v>25</v>
      </c>
      <c r="B66" s="357"/>
      <c r="C66" s="358"/>
      <c r="D66" s="334" t="s">
        <v>164</v>
      </c>
      <c r="E66" s="359"/>
      <c r="F66" s="360"/>
      <c r="G66" s="361"/>
      <c r="H66" s="362"/>
      <c r="I66" s="362"/>
      <c r="J66" s="362"/>
      <c r="K66" s="362"/>
      <c r="L66" s="361"/>
    </row>
    <row r="67" spans="1:12" s="167" customFormat="1" ht="15.6">
      <c r="A67" s="117" t="s">
        <v>167</v>
      </c>
      <c r="B67" s="343">
        <v>92447</v>
      </c>
      <c r="C67" s="131" t="s">
        <v>15</v>
      </c>
      <c r="D67" s="363" t="s">
        <v>149</v>
      </c>
      <c r="E67" s="149" t="s">
        <v>3</v>
      </c>
      <c r="F67" s="166"/>
      <c r="G67" s="175"/>
      <c r="H67" s="117"/>
      <c r="I67" s="117"/>
      <c r="J67" s="117"/>
      <c r="K67" s="117"/>
      <c r="L67" s="175">
        <f>SUM(L68:L70)</f>
        <v>50</v>
      </c>
    </row>
    <row r="68" spans="1:12">
      <c r="A68" s="117"/>
      <c r="B68" s="343"/>
      <c r="C68" s="131"/>
      <c r="D68" s="119" t="s">
        <v>215</v>
      </c>
      <c r="E68" s="364"/>
      <c r="F68" s="171"/>
      <c r="G68" s="174">
        <v>50</v>
      </c>
      <c r="H68" s="174">
        <v>0.2</v>
      </c>
      <c r="I68" s="174"/>
      <c r="J68" s="174"/>
      <c r="K68" s="117"/>
      <c r="L68" s="174">
        <f>PRODUCT(F68:I68)</f>
        <v>10</v>
      </c>
    </row>
    <row r="69" spans="1:12">
      <c r="A69" s="117"/>
      <c r="B69" s="343"/>
      <c r="C69" s="131"/>
      <c r="D69" s="119" t="s">
        <v>216</v>
      </c>
      <c r="E69" s="364"/>
      <c r="F69" s="171">
        <v>2</v>
      </c>
      <c r="G69" s="174">
        <v>50</v>
      </c>
      <c r="H69" s="174">
        <v>0.2</v>
      </c>
      <c r="I69" s="174"/>
      <c r="J69" s="174"/>
      <c r="K69" s="117"/>
      <c r="L69" s="174">
        <f t="shared" ref="L69:L70" si="3">PRODUCT(F69:I69)</f>
        <v>20</v>
      </c>
    </row>
    <row r="70" spans="1:12">
      <c r="A70" s="117"/>
      <c r="B70" s="343"/>
      <c r="C70" s="131"/>
      <c r="D70" s="119" t="s">
        <v>217</v>
      </c>
      <c r="E70" s="364"/>
      <c r="F70" s="171">
        <v>2</v>
      </c>
      <c r="G70" s="174">
        <v>50</v>
      </c>
      <c r="H70" s="174">
        <v>0.2</v>
      </c>
      <c r="I70" s="174"/>
      <c r="J70" s="174"/>
      <c r="K70" s="117"/>
      <c r="L70" s="174">
        <f t="shared" si="3"/>
        <v>20</v>
      </c>
    </row>
    <row r="71" spans="1:12">
      <c r="A71" s="129"/>
      <c r="B71" s="152"/>
      <c r="C71" s="365"/>
      <c r="D71" s="366"/>
      <c r="E71" s="364"/>
      <c r="F71" s="171"/>
      <c r="G71" s="174"/>
      <c r="H71" s="129"/>
      <c r="I71" s="129"/>
      <c r="J71" s="129"/>
      <c r="K71" s="129"/>
      <c r="L71" s="174"/>
    </row>
    <row r="72" spans="1:12" s="167" customFormat="1" ht="39.6">
      <c r="A72" s="117" t="s">
        <v>168</v>
      </c>
      <c r="B72" s="131">
        <v>92776</v>
      </c>
      <c r="C72" s="131" t="s">
        <v>15</v>
      </c>
      <c r="D72" s="136" t="s">
        <v>178</v>
      </c>
      <c r="E72" s="166" t="s">
        <v>19</v>
      </c>
      <c r="F72" s="166"/>
      <c r="G72" s="175"/>
      <c r="H72" s="117"/>
      <c r="I72" s="117"/>
      <c r="J72" s="117"/>
      <c r="K72" s="117"/>
      <c r="L72" s="175">
        <f>SUM(L73:L74)</f>
        <v>921.19999999999993</v>
      </c>
    </row>
    <row r="73" spans="1:12">
      <c r="A73" s="129"/>
      <c r="B73" s="365"/>
      <c r="C73" s="365"/>
      <c r="D73" s="119" t="s">
        <v>223</v>
      </c>
      <c r="E73" s="171"/>
      <c r="F73" s="171">
        <f>500*2</f>
        <v>1000</v>
      </c>
      <c r="G73" s="174">
        <v>1.78</v>
      </c>
      <c r="H73" s="129"/>
      <c r="I73" s="129"/>
      <c r="J73" s="129"/>
      <c r="K73" s="129">
        <v>0.245</v>
      </c>
      <c r="L73" s="174">
        <f>PRODUCT(F73:K73)</f>
        <v>436.09999999999997</v>
      </c>
    </row>
    <row r="74" spans="1:12">
      <c r="A74" s="129"/>
      <c r="B74" s="365"/>
      <c r="C74" s="365"/>
      <c r="D74" s="119" t="s">
        <v>223</v>
      </c>
      <c r="E74" s="171"/>
      <c r="F74" s="171">
        <f>500*2</f>
        <v>1000</v>
      </c>
      <c r="G74" s="174">
        <v>1.98</v>
      </c>
      <c r="H74" s="129"/>
      <c r="I74" s="129"/>
      <c r="J74" s="129"/>
      <c r="K74" s="129">
        <v>0.245</v>
      </c>
      <c r="L74" s="174">
        <f>PRODUCT(F74:K74)</f>
        <v>485.09999999999997</v>
      </c>
    </row>
    <row r="75" spans="1:12">
      <c r="A75" s="129"/>
      <c r="B75" s="365"/>
      <c r="C75" s="365"/>
      <c r="D75" s="119"/>
      <c r="E75" s="171"/>
      <c r="F75" s="171"/>
      <c r="G75" s="174"/>
      <c r="H75" s="129"/>
      <c r="I75" s="129"/>
      <c r="J75" s="129"/>
      <c r="K75" s="129"/>
      <c r="L75" s="174"/>
    </row>
    <row r="76" spans="1:12">
      <c r="A76" s="129"/>
      <c r="B76" s="365"/>
      <c r="C76" s="365"/>
      <c r="D76" s="119"/>
      <c r="E76" s="171"/>
      <c r="F76" s="171"/>
      <c r="G76" s="174"/>
      <c r="H76" s="129"/>
      <c r="I76" s="129"/>
      <c r="J76" s="129"/>
      <c r="K76" s="129"/>
      <c r="L76" s="174"/>
    </row>
    <row r="77" spans="1:12" s="167" customFormat="1" ht="39.6">
      <c r="A77" s="117" t="s">
        <v>171</v>
      </c>
      <c r="B77" s="131">
        <v>92778</v>
      </c>
      <c r="C77" s="131" t="s">
        <v>15</v>
      </c>
      <c r="D77" s="136" t="s">
        <v>159</v>
      </c>
      <c r="E77" s="166" t="s">
        <v>19</v>
      </c>
      <c r="F77" s="166"/>
      <c r="G77" s="175"/>
      <c r="H77" s="117"/>
      <c r="I77" s="117"/>
      <c r="J77" s="117"/>
      <c r="K77" s="117"/>
      <c r="L77" s="175">
        <f>SUM(L78)</f>
        <v>617</v>
      </c>
    </row>
    <row r="78" spans="1:12">
      <c r="A78" s="129"/>
      <c r="B78" s="365"/>
      <c r="C78" s="365"/>
      <c r="D78" s="119" t="s">
        <v>224</v>
      </c>
      <c r="E78" s="171"/>
      <c r="F78" s="171">
        <v>20</v>
      </c>
      <c r="G78" s="174">
        <v>50</v>
      </c>
      <c r="H78" s="129"/>
      <c r="I78" s="129"/>
      <c r="J78" s="129"/>
      <c r="K78" s="129">
        <v>0.61699999999999999</v>
      </c>
      <c r="L78" s="174">
        <f>PRODUCT(F78:K78)</f>
        <v>617</v>
      </c>
    </row>
    <row r="79" spans="1:12">
      <c r="A79" s="129"/>
      <c r="B79" s="365"/>
      <c r="C79" s="365"/>
      <c r="D79" s="119"/>
      <c r="E79" s="171"/>
      <c r="F79" s="171"/>
      <c r="G79" s="174"/>
      <c r="H79" s="129"/>
      <c r="I79" s="129"/>
      <c r="J79" s="129"/>
      <c r="K79" s="129"/>
      <c r="L79" s="174"/>
    </row>
    <row r="80" spans="1:12" s="167" customFormat="1" ht="39.6">
      <c r="A80" s="117" t="s">
        <v>170</v>
      </c>
      <c r="B80" s="131">
        <v>92785</v>
      </c>
      <c r="C80" s="131" t="s">
        <v>15</v>
      </c>
      <c r="D80" s="136" t="s">
        <v>145</v>
      </c>
      <c r="E80" s="166" t="s">
        <v>19</v>
      </c>
      <c r="F80" s="166"/>
      <c r="G80" s="175"/>
      <c r="H80" s="117"/>
      <c r="I80" s="117"/>
      <c r="J80" s="117"/>
      <c r="K80" s="117"/>
      <c r="L80" s="175">
        <f>SUM(L81)</f>
        <v>441</v>
      </c>
    </row>
    <row r="81" spans="1:12">
      <c r="A81" s="129"/>
      <c r="B81" s="365"/>
      <c r="C81" s="365"/>
      <c r="D81" s="119" t="s">
        <v>222</v>
      </c>
      <c r="E81" s="171"/>
      <c r="F81" s="171">
        <v>36</v>
      </c>
      <c r="G81" s="174">
        <v>50</v>
      </c>
      <c r="H81" s="129"/>
      <c r="I81" s="129"/>
      <c r="J81" s="129"/>
      <c r="K81" s="129">
        <v>0.245</v>
      </c>
      <c r="L81" s="174">
        <f>PRODUCT(F81:K81)</f>
        <v>441</v>
      </c>
    </row>
    <row r="82" spans="1:12">
      <c r="A82" s="129"/>
      <c r="B82" s="365"/>
      <c r="C82" s="365"/>
      <c r="D82" s="119"/>
      <c r="E82" s="171"/>
      <c r="F82" s="171"/>
      <c r="G82" s="174"/>
      <c r="H82" s="129"/>
      <c r="I82" s="129"/>
      <c r="J82" s="129"/>
      <c r="K82" s="129"/>
      <c r="L82" s="174"/>
    </row>
    <row r="83" spans="1:12" s="35" customFormat="1" ht="39.6">
      <c r="A83" s="117" t="s">
        <v>172</v>
      </c>
      <c r="B83" s="131">
        <v>92787</v>
      </c>
      <c r="C83" s="131" t="s">
        <v>15</v>
      </c>
      <c r="D83" s="136" t="s">
        <v>146</v>
      </c>
      <c r="E83" s="166" t="s">
        <v>19</v>
      </c>
      <c r="F83" s="166"/>
      <c r="G83" s="175"/>
      <c r="H83" s="117"/>
      <c r="I83" s="117"/>
      <c r="J83" s="117"/>
      <c r="K83" s="117"/>
      <c r="L83" s="175">
        <f>SUM(L84:L85)</f>
        <v>3782.21</v>
      </c>
    </row>
    <row r="84" spans="1:12">
      <c r="A84" s="129"/>
      <c r="B84" s="365"/>
      <c r="C84" s="365"/>
      <c r="D84" s="119" t="s">
        <v>221</v>
      </c>
      <c r="E84" s="171"/>
      <c r="F84" s="171">
        <f>500*2</f>
        <v>1000</v>
      </c>
      <c r="G84" s="174">
        <v>4.6500000000000004</v>
      </c>
      <c r="H84" s="129"/>
      <c r="I84" s="129"/>
      <c r="J84" s="129"/>
      <c r="K84" s="129">
        <v>0.61699999999999999</v>
      </c>
      <c r="L84" s="174">
        <f>PRODUCT(F84:K84,)</f>
        <v>2869.05</v>
      </c>
    </row>
    <row r="85" spans="1:12">
      <c r="A85" s="129"/>
      <c r="B85" s="365"/>
      <c r="C85" s="365"/>
      <c r="D85" s="119" t="s">
        <v>221</v>
      </c>
      <c r="E85" s="171"/>
      <c r="F85" s="171">
        <v>400</v>
      </c>
      <c r="G85" s="174">
        <v>3.7</v>
      </c>
      <c r="H85" s="129"/>
      <c r="I85" s="129"/>
      <c r="J85" s="129"/>
      <c r="K85" s="129">
        <v>0.61699999999999999</v>
      </c>
      <c r="L85" s="174">
        <f>PRODUCT(F85:K85,)</f>
        <v>913.16</v>
      </c>
    </row>
    <row r="86" spans="1:12">
      <c r="A86" s="129"/>
      <c r="B86" s="365"/>
      <c r="C86" s="365"/>
      <c r="D86" s="119"/>
      <c r="E86" s="171"/>
      <c r="F86" s="171"/>
      <c r="G86" s="174"/>
      <c r="H86" s="129"/>
      <c r="I86" s="129"/>
      <c r="J86" s="129"/>
      <c r="K86" s="129"/>
      <c r="L86" s="174"/>
    </row>
    <row r="87" spans="1:12" s="35" customFormat="1" ht="26.4">
      <c r="A87" s="117" t="s">
        <v>173</v>
      </c>
      <c r="B87" s="131">
        <v>96555</v>
      </c>
      <c r="C87" s="131" t="s">
        <v>15</v>
      </c>
      <c r="D87" s="136" t="s">
        <v>147</v>
      </c>
      <c r="E87" s="149" t="s">
        <v>12</v>
      </c>
      <c r="F87" s="166"/>
      <c r="G87" s="175"/>
      <c r="H87" s="117"/>
      <c r="I87" s="117"/>
      <c r="J87" s="117"/>
      <c r="K87" s="117"/>
      <c r="L87" s="175">
        <f>SUM(L88:L90)</f>
        <v>52</v>
      </c>
    </row>
    <row r="88" spans="1:12">
      <c r="A88" s="129"/>
      <c r="B88" s="365"/>
      <c r="C88" s="365"/>
      <c r="D88" s="119" t="s">
        <v>218</v>
      </c>
      <c r="E88" s="364"/>
      <c r="F88" s="171"/>
      <c r="G88" s="174">
        <v>50</v>
      </c>
      <c r="H88" s="174">
        <v>4</v>
      </c>
      <c r="I88" s="174">
        <v>0.2</v>
      </c>
      <c r="J88" s="174"/>
      <c r="K88" s="129"/>
      <c r="L88" s="174">
        <f>PRODUCT(F88:K88)</f>
        <v>40</v>
      </c>
    </row>
    <row r="89" spans="1:12">
      <c r="A89" s="129"/>
      <c r="B89" s="365"/>
      <c r="C89" s="365"/>
      <c r="D89" s="119" t="s">
        <v>219</v>
      </c>
      <c r="E89" s="364"/>
      <c r="F89" s="171">
        <v>2</v>
      </c>
      <c r="G89" s="174">
        <v>50</v>
      </c>
      <c r="H89" s="174">
        <v>0.35</v>
      </c>
      <c r="I89" s="174">
        <v>0.2</v>
      </c>
      <c r="J89" s="174"/>
      <c r="K89" s="129"/>
      <c r="L89" s="174">
        <f>PRODUCT(F89:K89)</f>
        <v>7</v>
      </c>
    </row>
    <row r="90" spans="1:12">
      <c r="A90" s="129"/>
      <c r="B90" s="365"/>
      <c r="C90" s="365"/>
      <c r="D90" s="119" t="s">
        <v>220</v>
      </c>
      <c r="E90" s="364"/>
      <c r="F90" s="171">
        <v>2</v>
      </c>
      <c r="G90" s="174">
        <v>50</v>
      </c>
      <c r="H90" s="174">
        <v>0.25</v>
      </c>
      <c r="I90" s="174">
        <v>0.2</v>
      </c>
      <c r="J90" s="174"/>
      <c r="K90" s="129"/>
      <c r="L90" s="174">
        <f>PRODUCT(F90:K90)</f>
        <v>5</v>
      </c>
    </row>
    <row r="91" spans="1:12">
      <c r="A91" s="129"/>
      <c r="B91" s="365"/>
      <c r="C91" s="365"/>
      <c r="D91" s="119"/>
      <c r="E91" s="364"/>
      <c r="F91" s="171"/>
      <c r="G91" s="174"/>
      <c r="H91" s="129"/>
      <c r="I91" s="129"/>
      <c r="J91" s="129"/>
      <c r="K91" s="129"/>
      <c r="L91" s="174"/>
    </row>
    <row r="92" spans="1:12" s="35" customFormat="1" ht="15">
      <c r="A92" s="117" t="s">
        <v>169</v>
      </c>
      <c r="B92" s="367" t="s">
        <v>155</v>
      </c>
      <c r="C92" s="117"/>
      <c r="D92" s="368" t="s">
        <v>156</v>
      </c>
      <c r="E92" s="117" t="s">
        <v>211</v>
      </c>
      <c r="F92" s="117"/>
      <c r="G92" s="175"/>
      <c r="H92" s="117"/>
      <c r="I92" s="117"/>
      <c r="J92" s="117"/>
      <c r="K92" s="117"/>
      <c r="L92" s="175">
        <f>SUM(L93:L94)</f>
        <v>48</v>
      </c>
    </row>
    <row r="93" spans="1:12">
      <c r="A93" s="129"/>
      <c r="B93" s="102"/>
      <c r="C93" s="129"/>
      <c r="D93" s="102" t="s">
        <v>182</v>
      </c>
      <c r="E93" s="117"/>
      <c r="F93" s="174">
        <v>24</v>
      </c>
      <c r="G93" s="174"/>
      <c r="H93" s="129"/>
      <c r="I93" s="129"/>
      <c r="J93" s="129"/>
      <c r="K93" s="129"/>
      <c r="L93" s="174">
        <f>F93</f>
        <v>24</v>
      </c>
    </row>
    <row r="94" spans="1:12">
      <c r="A94" s="129"/>
      <c r="B94" s="102"/>
      <c r="C94" s="129"/>
      <c r="D94" s="102" t="s">
        <v>183</v>
      </c>
      <c r="E94" s="117"/>
      <c r="F94" s="174">
        <v>24</v>
      </c>
      <c r="G94" s="174"/>
      <c r="H94" s="129"/>
      <c r="I94" s="129"/>
      <c r="J94" s="129"/>
      <c r="K94" s="129"/>
      <c r="L94" s="174">
        <f>F94</f>
        <v>24</v>
      </c>
    </row>
    <row r="95" spans="1:12">
      <c r="A95" s="129"/>
      <c r="B95" s="102"/>
      <c r="C95" s="129"/>
      <c r="D95" s="102"/>
      <c r="E95" s="117"/>
      <c r="F95" s="117"/>
      <c r="G95" s="174"/>
      <c r="H95" s="129"/>
      <c r="I95" s="129"/>
      <c r="J95" s="129"/>
      <c r="K95" s="129"/>
      <c r="L95" s="174"/>
    </row>
    <row r="96" spans="1:12" s="35" customFormat="1" ht="39.6">
      <c r="A96" s="117" t="s">
        <v>174</v>
      </c>
      <c r="B96" s="343">
        <v>92226</v>
      </c>
      <c r="C96" s="131" t="s">
        <v>15</v>
      </c>
      <c r="D96" s="136" t="s">
        <v>144</v>
      </c>
      <c r="E96" s="149" t="s">
        <v>1</v>
      </c>
      <c r="F96" s="166"/>
      <c r="G96" s="175"/>
      <c r="H96" s="117"/>
      <c r="I96" s="117"/>
      <c r="J96" s="117"/>
      <c r="K96" s="117"/>
      <c r="L96" s="175">
        <f>SUM(L97)</f>
        <v>12</v>
      </c>
    </row>
    <row r="97" spans="1:12">
      <c r="A97" s="129"/>
      <c r="B97" s="152"/>
      <c r="C97" s="365"/>
      <c r="D97" s="120" t="s">
        <v>184</v>
      </c>
      <c r="E97" s="364"/>
      <c r="F97" s="172">
        <v>2</v>
      </c>
      <c r="G97" s="174">
        <v>6</v>
      </c>
      <c r="H97" s="174"/>
      <c r="I97" s="174"/>
      <c r="J97" s="174"/>
      <c r="K97" s="129"/>
      <c r="L97" s="174">
        <f>PRODUCT(F97:G97)</f>
        <v>12</v>
      </c>
    </row>
    <row r="98" spans="1:12">
      <c r="A98" s="129"/>
      <c r="B98" s="152"/>
      <c r="C98" s="365"/>
      <c r="D98" s="120"/>
      <c r="E98" s="364"/>
      <c r="F98" s="172"/>
      <c r="G98" s="174"/>
      <c r="H98" s="174"/>
      <c r="I98" s="174"/>
      <c r="J98" s="174"/>
      <c r="K98" s="129"/>
      <c r="L98" s="174"/>
    </row>
    <row r="99" spans="1:12">
      <c r="A99" s="129"/>
      <c r="B99" s="152"/>
      <c r="C99" s="365"/>
      <c r="D99" s="120"/>
      <c r="E99" s="364"/>
      <c r="F99" s="172"/>
      <c r="G99" s="174"/>
      <c r="H99" s="174"/>
      <c r="I99" s="174"/>
      <c r="J99" s="174"/>
      <c r="K99" s="129"/>
      <c r="L99" s="174"/>
    </row>
    <row r="100" spans="1:12">
      <c r="A100" s="117" t="s">
        <v>241</v>
      </c>
      <c r="B100" s="348" t="s">
        <v>240</v>
      </c>
      <c r="C100" s="369" t="s">
        <v>236</v>
      </c>
      <c r="D100" s="370" t="s">
        <v>239</v>
      </c>
      <c r="E100" s="149" t="s">
        <v>1</v>
      </c>
      <c r="F100" s="172"/>
      <c r="G100" s="174"/>
      <c r="H100" s="174"/>
      <c r="I100" s="174"/>
      <c r="J100" s="174"/>
      <c r="K100" s="129"/>
      <c r="L100" s="175">
        <f>SUM(L101:L102)</f>
        <v>12</v>
      </c>
    </row>
    <row r="101" spans="1:12">
      <c r="A101" s="129"/>
      <c r="B101" s="371"/>
      <c r="C101" s="372"/>
      <c r="D101" s="370"/>
      <c r="E101" s="364"/>
      <c r="F101" s="172">
        <v>3</v>
      </c>
      <c r="G101" s="174">
        <v>4</v>
      </c>
      <c r="H101" s="174"/>
      <c r="I101" s="174"/>
      <c r="J101" s="174"/>
      <c r="K101" s="129"/>
      <c r="L101" s="174">
        <f>G101*F101</f>
        <v>12</v>
      </c>
    </row>
    <row r="102" spans="1:12">
      <c r="A102" s="129"/>
      <c r="B102" s="371"/>
      <c r="C102" s="372"/>
      <c r="D102" s="370"/>
      <c r="E102" s="364"/>
      <c r="F102" s="172"/>
      <c r="G102" s="174"/>
      <c r="H102" s="174"/>
      <c r="I102" s="174"/>
      <c r="J102" s="174"/>
      <c r="K102" s="129"/>
      <c r="L102" s="174"/>
    </row>
    <row r="103" spans="1:12">
      <c r="A103" s="129"/>
      <c r="B103" s="371"/>
      <c r="C103" s="372"/>
      <c r="D103" s="370"/>
      <c r="E103" s="364"/>
      <c r="F103" s="172"/>
      <c r="G103" s="174"/>
      <c r="H103" s="174"/>
      <c r="I103" s="174"/>
      <c r="J103" s="174"/>
      <c r="K103" s="129"/>
      <c r="L103" s="174"/>
    </row>
    <row r="104" spans="1:12">
      <c r="A104" s="129"/>
      <c r="B104" s="371"/>
      <c r="C104" s="372"/>
      <c r="D104" s="370"/>
      <c r="E104" s="364"/>
      <c r="F104" s="172"/>
      <c r="G104" s="174"/>
      <c r="H104" s="174"/>
      <c r="I104" s="174"/>
      <c r="J104" s="174"/>
      <c r="K104" s="129"/>
      <c r="L104" s="174"/>
    </row>
    <row r="105" spans="1:12">
      <c r="A105" s="373">
        <v>4</v>
      </c>
      <c r="B105" s="374"/>
      <c r="C105" s="374"/>
      <c r="D105" s="375" t="s">
        <v>185</v>
      </c>
      <c r="E105" s="373"/>
      <c r="F105" s="376"/>
      <c r="G105" s="361"/>
      <c r="H105" s="362"/>
      <c r="I105" s="362"/>
      <c r="J105" s="362"/>
      <c r="K105" s="362"/>
      <c r="L105" s="361"/>
    </row>
    <row r="106" spans="1:12" s="35" customFormat="1" ht="15">
      <c r="A106" s="377" t="s">
        <v>163</v>
      </c>
      <c r="B106" s="377">
        <v>9537</v>
      </c>
      <c r="C106" s="377" t="s">
        <v>15</v>
      </c>
      <c r="D106" s="378" t="s">
        <v>187</v>
      </c>
      <c r="E106" s="379" t="s">
        <v>3</v>
      </c>
      <c r="F106" s="380"/>
      <c r="G106" s="381"/>
      <c r="H106" s="379"/>
      <c r="I106" s="379"/>
      <c r="J106" s="379"/>
      <c r="K106" s="379"/>
      <c r="L106" s="381">
        <f>SUM(L107)</f>
        <v>200</v>
      </c>
    </row>
    <row r="107" spans="1:12" s="130" customFormat="1">
      <c r="A107" s="127"/>
      <c r="B107" s="127"/>
      <c r="C107" s="127"/>
      <c r="D107" s="128" t="s">
        <v>188</v>
      </c>
      <c r="E107" s="129"/>
      <c r="F107" s="173"/>
      <c r="G107" s="174">
        <v>50</v>
      </c>
      <c r="H107" s="174">
        <v>4</v>
      </c>
      <c r="I107" s="174"/>
      <c r="J107" s="174"/>
      <c r="K107" s="129"/>
      <c r="L107" s="174">
        <f>PRODUCT(G107:H107)</f>
        <v>200</v>
      </c>
    </row>
    <row r="108" spans="1:12" s="130" customFormat="1">
      <c r="A108" s="127"/>
      <c r="B108" s="127"/>
      <c r="C108" s="127"/>
      <c r="D108" s="128"/>
      <c r="E108" s="129"/>
      <c r="F108" s="173"/>
      <c r="G108" s="174"/>
      <c r="H108" s="129"/>
      <c r="I108" s="129"/>
      <c r="J108" s="129"/>
      <c r="K108" s="129"/>
      <c r="L108" s="174"/>
    </row>
    <row r="109" spans="1:12" s="35" customFormat="1" ht="39.6">
      <c r="A109" s="117" t="s">
        <v>165</v>
      </c>
      <c r="B109" s="117">
        <v>101203</v>
      </c>
      <c r="C109" s="131" t="s">
        <v>15</v>
      </c>
      <c r="D109" s="136" t="s">
        <v>186</v>
      </c>
      <c r="E109" s="131" t="s">
        <v>1</v>
      </c>
      <c r="F109" s="166"/>
      <c r="G109" s="175"/>
      <c r="H109" s="117"/>
      <c r="I109" s="117"/>
      <c r="J109" s="117"/>
      <c r="K109" s="117"/>
      <c r="L109" s="175">
        <f>SUM(L110:L111)</f>
        <v>120</v>
      </c>
    </row>
    <row r="110" spans="1:12" s="130" customFormat="1">
      <c r="A110" s="117"/>
      <c r="B110" s="117"/>
      <c r="C110" s="131"/>
      <c r="D110" s="140" t="s">
        <v>196</v>
      </c>
      <c r="E110" s="133"/>
      <c r="F110" s="134"/>
      <c r="G110" s="172">
        <v>60</v>
      </c>
      <c r="H110" s="135"/>
      <c r="I110" s="135"/>
      <c r="J110" s="135"/>
      <c r="K110" s="135"/>
      <c r="L110" s="135">
        <f>PRODUCT(F110:K110)</f>
        <v>60</v>
      </c>
    </row>
    <row r="111" spans="1:12" s="130" customFormat="1">
      <c r="A111" s="117"/>
      <c r="B111" s="117"/>
      <c r="C111" s="131"/>
      <c r="D111" s="140" t="s">
        <v>197</v>
      </c>
      <c r="E111" s="133"/>
      <c r="F111" s="134"/>
      <c r="G111" s="172">
        <v>60</v>
      </c>
      <c r="H111" s="135"/>
      <c r="I111" s="135"/>
      <c r="J111" s="135"/>
      <c r="K111" s="135"/>
      <c r="L111" s="135">
        <f>PRODUCT(F111:K111)</f>
        <v>60</v>
      </c>
    </row>
    <row r="112" spans="1:12" s="130" customFormat="1">
      <c r="A112" s="117"/>
      <c r="B112" s="117"/>
      <c r="C112" s="131"/>
      <c r="D112" s="136"/>
      <c r="E112" s="131"/>
      <c r="F112" s="166"/>
      <c r="G112" s="175"/>
      <c r="H112" s="117"/>
      <c r="I112" s="117"/>
      <c r="J112" s="117"/>
      <c r="K112" s="117"/>
      <c r="L112" s="175"/>
    </row>
    <row r="113" spans="1:12" s="35" customFormat="1" ht="15">
      <c r="A113" s="117" t="s">
        <v>166</v>
      </c>
      <c r="B113" s="137">
        <v>97053</v>
      </c>
      <c r="C113" s="131" t="s">
        <v>15</v>
      </c>
      <c r="D113" s="137" t="s">
        <v>143</v>
      </c>
      <c r="E113" s="131" t="s">
        <v>1</v>
      </c>
      <c r="F113" s="382"/>
      <c r="G113" s="175"/>
      <c r="H113" s="117"/>
      <c r="I113" s="117"/>
      <c r="J113" s="117"/>
      <c r="K113" s="117"/>
      <c r="L113" s="175">
        <f>SUM(L114:L117)</f>
        <v>108</v>
      </c>
    </row>
    <row r="114" spans="1:12" s="130" customFormat="1">
      <c r="A114" s="137"/>
      <c r="B114" s="137"/>
      <c r="C114" s="137"/>
      <c r="D114" s="140" t="s">
        <v>192</v>
      </c>
      <c r="E114" s="129"/>
      <c r="F114" s="134"/>
      <c r="G114" s="172">
        <v>50</v>
      </c>
      <c r="H114" s="135"/>
      <c r="I114" s="135"/>
      <c r="J114" s="135"/>
      <c r="K114" s="135"/>
      <c r="L114" s="135">
        <f>PRODUCT(F114:K114)</f>
        <v>50</v>
      </c>
    </row>
    <row r="115" spans="1:12" s="130" customFormat="1">
      <c r="A115" s="129"/>
      <c r="B115" s="139"/>
      <c r="C115" s="139"/>
      <c r="D115" s="140" t="s">
        <v>193</v>
      </c>
      <c r="E115" s="129"/>
      <c r="F115" s="134"/>
      <c r="G115" s="172">
        <v>50</v>
      </c>
      <c r="H115" s="135"/>
      <c r="I115" s="135"/>
      <c r="J115" s="135"/>
      <c r="K115" s="135"/>
      <c r="L115" s="135">
        <f>PRODUCT(F115:K115)</f>
        <v>50</v>
      </c>
    </row>
    <row r="116" spans="1:12" s="130" customFormat="1">
      <c r="A116" s="129"/>
      <c r="B116" s="139"/>
      <c r="C116" s="139"/>
      <c r="D116" s="140" t="s">
        <v>194</v>
      </c>
      <c r="E116" s="129"/>
      <c r="F116" s="134"/>
      <c r="G116" s="172">
        <v>4</v>
      </c>
      <c r="H116" s="135"/>
      <c r="I116" s="135"/>
      <c r="J116" s="135"/>
      <c r="K116" s="135"/>
      <c r="L116" s="135">
        <f>PRODUCT(F116:K116)</f>
        <v>4</v>
      </c>
    </row>
    <row r="117" spans="1:12" s="130" customFormat="1">
      <c r="A117" s="129"/>
      <c r="B117" s="139"/>
      <c r="C117" s="139"/>
      <c r="D117" s="140" t="s">
        <v>195</v>
      </c>
      <c r="E117" s="129"/>
      <c r="F117" s="134"/>
      <c r="G117" s="172">
        <v>4</v>
      </c>
      <c r="H117" s="135"/>
      <c r="I117" s="135"/>
      <c r="J117" s="135"/>
      <c r="K117" s="135"/>
      <c r="L117" s="135">
        <f>PRODUCT(F117:K117)</f>
        <v>4</v>
      </c>
    </row>
    <row r="118" spans="1:12">
      <c r="A118" s="140"/>
      <c r="B118" s="140"/>
      <c r="C118" s="140"/>
      <c r="D118" s="140"/>
      <c r="E118" s="129"/>
      <c r="F118" s="134"/>
      <c r="G118" s="170"/>
      <c r="H118" s="135"/>
      <c r="I118" s="135"/>
      <c r="J118" s="135"/>
      <c r="K118" s="135"/>
      <c r="L118" s="135"/>
    </row>
  </sheetData>
  <mergeCells count="10">
    <mergeCell ref="A5:B5"/>
    <mergeCell ref="E5:F5"/>
    <mergeCell ref="A7:L7"/>
    <mergeCell ref="A2:B2"/>
    <mergeCell ref="C2:F2"/>
    <mergeCell ref="A3:B3"/>
    <mergeCell ref="C3:D3"/>
    <mergeCell ref="E3:F3"/>
    <mergeCell ref="A4:B4"/>
    <mergeCell ref="E4:F4"/>
  </mergeCells>
  <conditionalFormatting sqref="F8">
    <cfRule type="cellIs" dxfId="1" priority="5" stopIfTrue="1" operator="equal">
      <formula>0</formula>
    </cfRule>
  </conditionalFormatting>
  <conditionalFormatting sqref="F113">
    <cfRule type="cellIs" dxfId="0" priority="1" stopIfTrue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70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F11"/>
  <sheetViews>
    <sheetView workbookViewId="0">
      <selection activeCell="B17" sqref="B17"/>
    </sheetView>
  </sheetViews>
  <sheetFormatPr defaultRowHeight="13.2"/>
  <cols>
    <col min="2" max="2" width="80.109375" customWidth="1"/>
    <col min="3" max="3" width="5" bestFit="1" customWidth="1"/>
  </cols>
  <sheetData>
    <row r="5" spans="1:6" s="101" customFormat="1">
      <c r="A5" s="103" t="s">
        <v>155</v>
      </c>
      <c r="B5" s="103" t="s">
        <v>156</v>
      </c>
      <c r="C5" s="103" t="s">
        <v>157</v>
      </c>
      <c r="D5" s="103"/>
      <c r="E5" s="103"/>
      <c r="F5" s="103">
        <f>SUM(F6:F11)</f>
        <v>75.389699999999991</v>
      </c>
    </row>
    <row r="6" spans="1:6">
      <c r="A6" s="104"/>
      <c r="B6" s="104"/>
      <c r="C6" s="104"/>
      <c r="D6" s="102" t="s">
        <v>162</v>
      </c>
      <c r="E6" s="102" t="s">
        <v>160</v>
      </c>
      <c r="F6" s="102" t="s">
        <v>161</v>
      </c>
    </row>
    <row r="7" spans="1:6">
      <c r="A7" s="104">
        <v>9836</v>
      </c>
      <c r="B7" s="104" t="s">
        <v>150</v>
      </c>
      <c r="C7" s="104" t="s">
        <v>1</v>
      </c>
      <c r="D7" s="104">
        <v>1.5</v>
      </c>
      <c r="E7" s="104">
        <v>12.09</v>
      </c>
      <c r="F7" s="104">
        <f t="shared" ref="F7:F9" si="0">E7*D7</f>
        <v>18.134999999999998</v>
      </c>
    </row>
    <row r="8" spans="1:6" ht="26.4">
      <c r="A8" s="104">
        <v>88489</v>
      </c>
      <c r="B8" s="105" t="s">
        <v>151</v>
      </c>
      <c r="C8" s="104" t="s">
        <v>3</v>
      </c>
      <c r="D8" s="104">
        <f>1.5*0.3</f>
        <v>0.44999999999999996</v>
      </c>
      <c r="E8" s="104">
        <v>11.66</v>
      </c>
      <c r="F8" s="104">
        <f t="shared" si="0"/>
        <v>5.2469999999999999</v>
      </c>
    </row>
    <row r="9" spans="1:6">
      <c r="A9" s="104">
        <v>88316</v>
      </c>
      <c r="B9" s="104" t="s">
        <v>154</v>
      </c>
      <c r="C9" s="104" t="s">
        <v>152</v>
      </c>
      <c r="D9" s="104">
        <v>1.21</v>
      </c>
      <c r="E9" s="104">
        <v>16.420000000000002</v>
      </c>
      <c r="F9" s="104">
        <f t="shared" si="0"/>
        <v>19.868200000000002</v>
      </c>
    </row>
    <row r="10" spans="1:6">
      <c r="A10" s="104">
        <v>88309</v>
      </c>
      <c r="B10" s="104" t="s">
        <v>153</v>
      </c>
      <c r="C10" s="104" t="s">
        <v>152</v>
      </c>
      <c r="D10" s="104">
        <v>1.21</v>
      </c>
      <c r="E10" s="104">
        <v>20.45</v>
      </c>
      <c r="F10" s="104">
        <f>E10*D10</f>
        <v>24.744499999999999</v>
      </c>
    </row>
    <row r="11" spans="1:6" ht="39.6">
      <c r="A11" s="104">
        <v>42407</v>
      </c>
      <c r="B11" s="106" t="s">
        <v>158</v>
      </c>
      <c r="C11" s="104"/>
      <c r="D11" s="104">
        <v>1.5</v>
      </c>
      <c r="E11" s="104">
        <v>4.93</v>
      </c>
      <c r="F11" s="104">
        <f>E11*D11</f>
        <v>7.3949999999999996</v>
      </c>
    </row>
  </sheetData>
  <pageMargins left="0.511811024" right="0.511811024" top="0.78740157499999996" bottom="0.78740157499999996" header="0.31496062000000002" footer="0.31496062000000002"/>
  <pageSetup paperSize="9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5:J25"/>
  <sheetViews>
    <sheetView zoomScale="90" zoomScaleNormal="90" zoomScaleSheetLayoutView="70" workbookViewId="0">
      <selection activeCell="B11" sqref="B11"/>
    </sheetView>
  </sheetViews>
  <sheetFormatPr defaultColWidth="9.109375" defaultRowHeight="13.2"/>
  <cols>
    <col min="1" max="1" width="9.109375" style="1"/>
    <col min="2" max="2" width="80.6640625" style="1" bestFit="1" customWidth="1"/>
    <col min="3" max="3" width="16" style="1" customWidth="1"/>
    <col min="4" max="4" width="25.5546875" style="1" customWidth="1"/>
    <col min="5" max="5" width="14.33203125" style="1" bestFit="1" customWidth="1"/>
    <col min="6" max="6" width="19.5546875" style="1" customWidth="1"/>
    <col min="7" max="7" width="18.44140625" style="1" customWidth="1"/>
    <col min="8" max="8" width="21" style="1" customWidth="1"/>
    <col min="9" max="16384" width="9.109375" style="1"/>
  </cols>
  <sheetData>
    <row r="5" spans="1:10" ht="13.8" thickBot="1"/>
    <row r="6" spans="1:10" s="107" customFormat="1" ht="22.95" customHeight="1">
      <c r="A6" s="302" t="s">
        <v>242</v>
      </c>
      <c r="B6" s="302"/>
      <c r="C6" s="302"/>
      <c r="D6" s="302"/>
      <c r="E6" s="302"/>
      <c r="F6" s="302"/>
      <c r="G6" s="302"/>
      <c r="H6" s="302"/>
      <c r="I6" s="235"/>
      <c r="J6" s="236"/>
    </row>
    <row r="7" spans="1:10" customFormat="1" ht="22.95" customHeight="1" thickBot="1">
      <c r="A7" s="36"/>
      <c r="B7" s="36"/>
      <c r="C7" s="205"/>
      <c r="D7" s="12"/>
      <c r="E7" s="37"/>
      <c r="F7" s="38"/>
      <c r="G7" s="38"/>
      <c r="H7" s="12"/>
    </row>
    <row r="8" spans="1:10" customFormat="1" ht="22.95" customHeight="1" thickBot="1">
      <c r="A8" s="303" t="s">
        <v>26</v>
      </c>
      <c r="B8" s="304"/>
      <c r="C8" s="304"/>
      <c r="D8" s="304"/>
      <c r="E8" s="304"/>
      <c r="F8" s="304"/>
      <c r="G8" s="304"/>
      <c r="H8" s="304"/>
    </row>
    <row r="9" spans="1:10" ht="22.95" customHeight="1" thickBot="1">
      <c r="A9" s="39"/>
      <c r="B9" s="39"/>
      <c r="C9" s="39"/>
      <c r="D9" s="39"/>
      <c r="E9" s="39"/>
      <c r="F9" s="39"/>
      <c r="G9" s="39"/>
      <c r="H9" s="39"/>
    </row>
    <row r="10" spans="1:10" ht="22.95" customHeight="1">
      <c r="A10" s="44" t="s">
        <v>0</v>
      </c>
      <c r="B10" s="45" t="s">
        <v>9</v>
      </c>
      <c r="C10" s="45" t="s">
        <v>10</v>
      </c>
      <c r="D10" s="45" t="s">
        <v>16</v>
      </c>
      <c r="E10" s="45">
        <v>1</v>
      </c>
      <c r="F10" s="45">
        <v>2</v>
      </c>
      <c r="G10" s="45">
        <v>3</v>
      </c>
      <c r="H10" s="45">
        <v>4</v>
      </c>
    </row>
    <row r="11" spans="1:10" s="210" customFormat="1" ht="22.95" customHeight="1">
      <c r="A11" s="206"/>
      <c r="B11" s="207"/>
      <c r="C11" s="208"/>
      <c r="D11" s="207"/>
      <c r="E11" s="209"/>
      <c r="F11" s="209"/>
      <c r="G11" s="209"/>
      <c r="H11" s="209"/>
    </row>
    <row r="12" spans="1:10" s="217" customFormat="1" ht="22.95" customHeight="1">
      <c r="A12" s="211">
        <v>1</v>
      </c>
      <c r="B12" s="212" t="s">
        <v>11</v>
      </c>
      <c r="C12" s="213">
        <f>[1]PLANILHA!J11</f>
        <v>177737.00402639998</v>
      </c>
      <c r="D12" s="214">
        <f>C12/$C$16</f>
        <v>13.772271567861699</v>
      </c>
      <c r="E12" s="215">
        <v>1</v>
      </c>
      <c r="F12" s="215"/>
      <c r="G12" s="216"/>
      <c r="H12" s="216"/>
    </row>
    <row r="13" spans="1:10" s="217" customFormat="1" ht="22.95" customHeight="1">
      <c r="A13" s="211"/>
      <c r="B13" s="216"/>
      <c r="C13" s="213"/>
      <c r="D13" s="214"/>
      <c r="E13" s="218">
        <f>C12*E12</f>
        <v>177737.00402639998</v>
      </c>
      <c r="F13" s="218"/>
      <c r="G13" s="216"/>
      <c r="H13" s="216"/>
    </row>
    <row r="14" spans="1:10" s="217" customFormat="1" ht="22.95" customHeight="1">
      <c r="A14" s="211">
        <v>2</v>
      </c>
      <c r="B14" s="212" t="s">
        <v>177</v>
      </c>
      <c r="C14" s="213">
        <f>[1]PLANILHA!J15</f>
        <v>242.83166440000005</v>
      </c>
      <c r="D14" s="214">
        <f>C14/$C$16</f>
        <v>1.8816248454913226E-2</v>
      </c>
      <c r="E14" s="219"/>
      <c r="F14" s="219">
        <v>1</v>
      </c>
      <c r="G14" s="215"/>
      <c r="H14" s="216"/>
    </row>
    <row r="15" spans="1:10" s="217" customFormat="1" ht="22.95" customHeight="1">
      <c r="A15" s="211"/>
      <c r="B15" s="216"/>
      <c r="C15" s="213"/>
      <c r="D15" s="214"/>
      <c r="E15" s="218">
        <f>$C14*E14</f>
        <v>0</v>
      </c>
      <c r="F15" s="218">
        <f>$C14*F14</f>
        <v>242.83166440000005</v>
      </c>
      <c r="G15" s="218"/>
      <c r="H15" s="216"/>
    </row>
    <row r="16" spans="1:10" s="217" customFormat="1" ht="22.95" customHeight="1">
      <c r="A16" s="211">
        <v>3</v>
      </c>
      <c r="B16" s="212" t="s">
        <v>164</v>
      </c>
      <c r="C16" s="213">
        <f>[1]PLANILHA!J25</f>
        <v>12905.423999999999</v>
      </c>
      <c r="D16" s="214">
        <f>C16/$C$16</f>
        <v>1</v>
      </c>
      <c r="E16" s="219"/>
      <c r="F16" s="219">
        <v>0.5</v>
      </c>
      <c r="G16" s="219">
        <v>0.5</v>
      </c>
      <c r="H16" s="219"/>
    </row>
    <row r="17" spans="1:8" s="217" customFormat="1" ht="22.95" customHeight="1">
      <c r="A17" s="211"/>
      <c r="B17" s="216"/>
      <c r="C17" s="213"/>
      <c r="D17" s="214"/>
      <c r="E17" s="218"/>
      <c r="F17" s="218">
        <f>C16*F16</f>
        <v>6452.7119999999995</v>
      </c>
      <c r="G17" s="218">
        <f>C16*G16</f>
        <v>6452.7119999999995</v>
      </c>
      <c r="H17" s="220">
        <f>H16*C16</f>
        <v>0</v>
      </c>
    </row>
    <row r="18" spans="1:8" s="217" customFormat="1" ht="22.95" customHeight="1">
      <c r="A18" s="211">
        <v>4</v>
      </c>
      <c r="B18" s="212" t="s">
        <v>185</v>
      </c>
      <c r="C18" s="213">
        <f>[1]PLANILHA!J35</f>
        <v>648659.00194639992</v>
      </c>
      <c r="D18" s="214">
        <f>C18/$C$16</f>
        <v>50.262509929654378</v>
      </c>
      <c r="E18" s="216"/>
      <c r="F18" s="219"/>
      <c r="G18" s="219">
        <v>0.5</v>
      </c>
      <c r="H18" s="219">
        <v>0.5</v>
      </c>
    </row>
    <row r="19" spans="1:8" s="210" customFormat="1" ht="22.95" customHeight="1" thickBot="1">
      <c r="A19" s="221"/>
      <c r="B19" s="222"/>
      <c r="C19" s="223"/>
      <c r="D19" s="224"/>
      <c r="E19" s="209"/>
      <c r="F19" s="225">
        <f>C18*F18</f>
        <v>0</v>
      </c>
      <c r="G19" s="225">
        <f>C18*G18</f>
        <v>324329.50097319996</v>
      </c>
      <c r="H19" s="225">
        <f>C18*H18</f>
        <v>324329.50097319996</v>
      </c>
    </row>
    <row r="20" spans="1:8" s="210" customFormat="1" ht="22.95" customHeight="1" thickBot="1">
      <c r="A20" s="300" t="s">
        <v>36</v>
      </c>
      <c r="B20" s="301"/>
      <c r="C20" s="226">
        <f>ROUNDDOWN(SUM(C12:C19),2)</f>
        <v>839544.26</v>
      </c>
      <c r="D20" s="227"/>
      <c r="E20" s="228">
        <f>E13+E15+E17+E19</f>
        <v>177737.00402639998</v>
      </c>
      <c r="F20" s="228">
        <f>F13+F15+F17+F19</f>
        <v>6695.5436643999992</v>
      </c>
      <c r="G20" s="228">
        <f>G13+G15+G17+G19</f>
        <v>330782.21297319996</v>
      </c>
      <c r="H20" s="228">
        <f>H13+H15+H17+H19</f>
        <v>324329.50097319996</v>
      </c>
    </row>
    <row r="21" spans="1:8" s="210" customFormat="1" ht="49.2" customHeight="1" thickBot="1">
      <c r="A21" s="229"/>
      <c r="B21" s="230"/>
      <c r="C21" s="231"/>
      <c r="D21" s="230"/>
      <c r="E21" s="232">
        <f>E20/C20</f>
        <v>0.21170653233505518</v>
      </c>
      <c r="F21" s="232">
        <f>F20/C20</f>
        <v>7.9752122471780096E-3</v>
      </c>
      <c r="G21" s="232">
        <f>G20/C20</f>
        <v>0.39400211368629923</v>
      </c>
      <c r="H21" s="232">
        <f>H20/C20</f>
        <v>0.38631614368157308</v>
      </c>
    </row>
    <row r="22" spans="1:8" s="210" customFormat="1" ht="49.2" customHeight="1" thickBot="1">
      <c r="A22" s="229"/>
      <c r="B22" s="230"/>
      <c r="C22" s="231"/>
      <c r="D22" s="230"/>
      <c r="E22" s="233">
        <f>D22+E21</f>
        <v>0.21170653233505518</v>
      </c>
      <c r="F22" s="234">
        <f t="shared" ref="F22:G22" si="0">E22+F21</f>
        <v>0.21968174458223319</v>
      </c>
      <c r="G22" s="234">
        <f t="shared" si="0"/>
        <v>0.61368385826853245</v>
      </c>
      <c r="H22" s="234">
        <f>G22+H21</f>
        <v>1.0000000019501054</v>
      </c>
    </row>
    <row r="23" spans="1:8" ht="15.6" thickBot="1">
      <c r="A23" s="39"/>
      <c r="B23" s="39"/>
      <c r="C23" s="40"/>
      <c r="D23" s="39"/>
      <c r="E23" s="41"/>
      <c r="F23" s="41"/>
      <c r="G23" s="41"/>
      <c r="H23" s="41"/>
    </row>
    <row r="24" spans="1:8" ht="15.6" thickBot="1">
      <c r="A24" s="39"/>
      <c r="B24" s="39"/>
      <c r="C24" s="40"/>
      <c r="D24" s="39"/>
      <c r="E24" s="42"/>
      <c r="F24" s="43"/>
      <c r="G24" s="43"/>
      <c r="H24" s="43"/>
    </row>
    <row r="25" spans="1:8">
      <c r="C25" s="2"/>
    </row>
  </sheetData>
  <mergeCells count="3">
    <mergeCell ref="A20:B20"/>
    <mergeCell ref="A6:H6"/>
    <mergeCell ref="A8:H8"/>
  </mergeCells>
  <printOptions horizontalCentered="1"/>
  <pageMargins left="0.51181102362204722" right="0.51181102362204722" top="1.1811023622047245" bottom="1.1811023622047245" header="0" footer="0"/>
  <pageSetup paperSize="9"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D30"/>
  <sheetViews>
    <sheetView zoomScaleNormal="100" workbookViewId="0">
      <selection activeCell="H15" sqref="H15"/>
    </sheetView>
  </sheetViews>
  <sheetFormatPr defaultRowHeight="13.2"/>
  <cols>
    <col min="1" max="1" width="12" style="87" customWidth="1"/>
    <col min="2" max="2" width="46.33203125" style="88" customWidth="1"/>
    <col min="3" max="3" width="13.5546875" style="89" customWidth="1"/>
    <col min="4" max="4" width="21" style="87" customWidth="1"/>
    <col min="257" max="257" width="12" customWidth="1"/>
    <col min="258" max="258" width="62.88671875" customWidth="1"/>
    <col min="259" max="259" width="16.109375" customWidth="1"/>
    <col min="260" max="260" width="21" customWidth="1"/>
    <col min="513" max="513" width="12" customWidth="1"/>
    <col min="514" max="514" width="62.88671875" customWidth="1"/>
    <col min="515" max="515" width="16.109375" customWidth="1"/>
    <col min="516" max="516" width="21" customWidth="1"/>
    <col min="769" max="769" width="12" customWidth="1"/>
    <col min="770" max="770" width="62.88671875" customWidth="1"/>
    <col min="771" max="771" width="16.109375" customWidth="1"/>
    <col min="772" max="772" width="21" customWidth="1"/>
    <col min="1025" max="1025" width="12" customWidth="1"/>
    <col min="1026" max="1026" width="62.88671875" customWidth="1"/>
    <col min="1027" max="1027" width="16.109375" customWidth="1"/>
    <col min="1028" max="1028" width="21" customWidth="1"/>
    <col min="1281" max="1281" width="12" customWidth="1"/>
    <col min="1282" max="1282" width="62.88671875" customWidth="1"/>
    <col min="1283" max="1283" width="16.109375" customWidth="1"/>
    <col min="1284" max="1284" width="21" customWidth="1"/>
    <col min="1537" max="1537" width="12" customWidth="1"/>
    <col min="1538" max="1538" width="62.88671875" customWidth="1"/>
    <col min="1539" max="1539" width="16.109375" customWidth="1"/>
    <col min="1540" max="1540" width="21" customWidth="1"/>
    <col min="1793" max="1793" width="12" customWidth="1"/>
    <col min="1794" max="1794" width="62.88671875" customWidth="1"/>
    <col min="1795" max="1795" width="16.109375" customWidth="1"/>
    <col min="1796" max="1796" width="21" customWidth="1"/>
    <col min="2049" max="2049" width="12" customWidth="1"/>
    <col min="2050" max="2050" width="62.88671875" customWidth="1"/>
    <col min="2051" max="2051" width="16.109375" customWidth="1"/>
    <col min="2052" max="2052" width="21" customWidth="1"/>
    <col min="2305" max="2305" width="12" customWidth="1"/>
    <col min="2306" max="2306" width="62.88671875" customWidth="1"/>
    <col min="2307" max="2307" width="16.109375" customWidth="1"/>
    <col min="2308" max="2308" width="21" customWidth="1"/>
    <col min="2561" max="2561" width="12" customWidth="1"/>
    <col min="2562" max="2562" width="62.88671875" customWidth="1"/>
    <col min="2563" max="2563" width="16.109375" customWidth="1"/>
    <col min="2564" max="2564" width="21" customWidth="1"/>
    <col min="2817" max="2817" width="12" customWidth="1"/>
    <col min="2818" max="2818" width="62.88671875" customWidth="1"/>
    <col min="2819" max="2819" width="16.109375" customWidth="1"/>
    <col min="2820" max="2820" width="21" customWidth="1"/>
    <col min="3073" max="3073" width="12" customWidth="1"/>
    <col min="3074" max="3074" width="62.88671875" customWidth="1"/>
    <col min="3075" max="3075" width="16.109375" customWidth="1"/>
    <col min="3076" max="3076" width="21" customWidth="1"/>
    <col min="3329" max="3329" width="12" customWidth="1"/>
    <col min="3330" max="3330" width="62.88671875" customWidth="1"/>
    <col min="3331" max="3331" width="16.109375" customWidth="1"/>
    <col min="3332" max="3332" width="21" customWidth="1"/>
    <col min="3585" max="3585" width="12" customWidth="1"/>
    <col min="3586" max="3586" width="62.88671875" customWidth="1"/>
    <col min="3587" max="3587" width="16.109375" customWidth="1"/>
    <col min="3588" max="3588" width="21" customWidth="1"/>
    <col min="3841" max="3841" width="12" customWidth="1"/>
    <col min="3842" max="3842" width="62.88671875" customWidth="1"/>
    <col min="3843" max="3843" width="16.109375" customWidth="1"/>
    <col min="3844" max="3844" width="21" customWidth="1"/>
    <col min="4097" max="4097" width="12" customWidth="1"/>
    <col min="4098" max="4098" width="62.88671875" customWidth="1"/>
    <col min="4099" max="4099" width="16.109375" customWidth="1"/>
    <col min="4100" max="4100" width="21" customWidth="1"/>
    <col min="4353" max="4353" width="12" customWidth="1"/>
    <col min="4354" max="4354" width="62.88671875" customWidth="1"/>
    <col min="4355" max="4355" width="16.109375" customWidth="1"/>
    <col min="4356" max="4356" width="21" customWidth="1"/>
    <col min="4609" max="4609" width="12" customWidth="1"/>
    <col min="4610" max="4610" width="62.88671875" customWidth="1"/>
    <col min="4611" max="4611" width="16.109375" customWidth="1"/>
    <col min="4612" max="4612" width="21" customWidth="1"/>
    <col min="4865" max="4865" width="12" customWidth="1"/>
    <col min="4866" max="4866" width="62.88671875" customWidth="1"/>
    <col min="4867" max="4867" width="16.109375" customWidth="1"/>
    <col min="4868" max="4868" width="21" customWidth="1"/>
    <col min="5121" max="5121" width="12" customWidth="1"/>
    <col min="5122" max="5122" width="62.88671875" customWidth="1"/>
    <col min="5123" max="5123" width="16.109375" customWidth="1"/>
    <col min="5124" max="5124" width="21" customWidth="1"/>
    <col min="5377" max="5377" width="12" customWidth="1"/>
    <col min="5378" max="5378" width="62.88671875" customWidth="1"/>
    <col min="5379" max="5379" width="16.109375" customWidth="1"/>
    <col min="5380" max="5380" width="21" customWidth="1"/>
    <col min="5633" max="5633" width="12" customWidth="1"/>
    <col min="5634" max="5634" width="62.88671875" customWidth="1"/>
    <col min="5635" max="5635" width="16.109375" customWidth="1"/>
    <col min="5636" max="5636" width="21" customWidth="1"/>
    <col min="5889" max="5889" width="12" customWidth="1"/>
    <col min="5890" max="5890" width="62.88671875" customWidth="1"/>
    <col min="5891" max="5891" width="16.109375" customWidth="1"/>
    <col min="5892" max="5892" width="21" customWidth="1"/>
    <col min="6145" max="6145" width="12" customWidth="1"/>
    <col min="6146" max="6146" width="62.88671875" customWidth="1"/>
    <col min="6147" max="6147" width="16.109375" customWidth="1"/>
    <col min="6148" max="6148" width="21" customWidth="1"/>
    <col min="6401" max="6401" width="12" customWidth="1"/>
    <col min="6402" max="6402" width="62.88671875" customWidth="1"/>
    <col min="6403" max="6403" width="16.109375" customWidth="1"/>
    <col min="6404" max="6404" width="21" customWidth="1"/>
    <col min="6657" max="6657" width="12" customWidth="1"/>
    <col min="6658" max="6658" width="62.88671875" customWidth="1"/>
    <col min="6659" max="6659" width="16.109375" customWidth="1"/>
    <col min="6660" max="6660" width="21" customWidth="1"/>
    <col min="6913" max="6913" width="12" customWidth="1"/>
    <col min="6914" max="6914" width="62.88671875" customWidth="1"/>
    <col min="6915" max="6915" width="16.109375" customWidth="1"/>
    <col min="6916" max="6916" width="21" customWidth="1"/>
    <col min="7169" max="7169" width="12" customWidth="1"/>
    <col min="7170" max="7170" width="62.88671875" customWidth="1"/>
    <col min="7171" max="7171" width="16.109375" customWidth="1"/>
    <col min="7172" max="7172" width="21" customWidth="1"/>
    <col min="7425" max="7425" width="12" customWidth="1"/>
    <col min="7426" max="7426" width="62.88671875" customWidth="1"/>
    <col min="7427" max="7427" width="16.109375" customWidth="1"/>
    <col min="7428" max="7428" width="21" customWidth="1"/>
    <col min="7681" max="7681" width="12" customWidth="1"/>
    <col min="7682" max="7682" width="62.88671875" customWidth="1"/>
    <col min="7683" max="7683" width="16.109375" customWidth="1"/>
    <col min="7684" max="7684" width="21" customWidth="1"/>
    <col min="7937" max="7937" width="12" customWidth="1"/>
    <col min="7938" max="7938" width="62.88671875" customWidth="1"/>
    <col min="7939" max="7939" width="16.109375" customWidth="1"/>
    <col min="7940" max="7940" width="21" customWidth="1"/>
    <col min="8193" max="8193" width="12" customWidth="1"/>
    <col min="8194" max="8194" width="62.88671875" customWidth="1"/>
    <col min="8195" max="8195" width="16.109375" customWidth="1"/>
    <col min="8196" max="8196" width="21" customWidth="1"/>
    <col min="8449" max="8449" width="12" customWidth="1"/>
    <col min="8450" max="8450" width="62.88671875" customWidth="1"/>
    <col min="8451" max="8451" width="16.109375" customWidth="1"/>
    <col min="8452" max="8452" width="21" customWidth="1"/>
    <col min="8705" max="8705" width="12" customWidth="1"/>
    <col min="8706" max="8706" width="62.88671875" customWidth="1"/>
    <col min="8707" max="8707" width="16.109375" customWidth="1"/>
    <col min="8708" max="8708" width="21" customWidth="1"/>
    <col min="8961" max="8961" width="12" customWidth="1"/>
    <col min="8962" max="8962" width="62.88671875" customWidth="1"/>
    <col min="8963" max="8963" width="16.109375" customWidth="1"/>
    <col min="8964" max="8964" width="21" customWidth="1"/>
    <col min="9217" max="9217" width="12" customWidth="1"/>
    <col min="9218" max="9218" width="62.88671875" customWidth="1"/>
    <col min="9219" max="9219" width="16.109375" customWidth="1"/>
    <col min="9220" max="9220" width="21" customWidth="1"/>
    <col min="9473" max="9473" width="12" customWidth="1"/>
    <col min="9474" max="9474" width="62.88671875" customWidth="1"/>
    <col min="9475" max="9475" width="16.109375" customWidth="1"/>
    <col min="9476" max="9476" width="21" customWidth="1"/>
    <col min="9729" max="9729" width="12" customWidth="1"/>
    <col min="9730" max="9730" width="62.88671875" customWidth="1"/>
    <col min="9731" max="9731" width="16.109375" customWidth="1"/>
    <col min="9732" max="9732" width="21" customWidth="1"/>
    <col min="9985" max="9985" width="12" customWidth="1"/>
    <col min="9986" max="9986" width="62.88671875" customWidth="1"/>
    <col min="9987" max="9987" width="16.109375" customWidth="1"/>
    <col min="9988" max="9988" width="21" customWidth="1"/>
    <col min="10241" max="10241" width="12" customWidth="1"/>
    <col min="10242" max="10242" width="62.88671875" customWidth="1"/>
    <col min="10243" max="10243" width="16.109375" customWidth="1"/>
    <col min="10244" max="10244" width="21" customWidth="1"/>
    <col min="10497" max="10497" width="12" customWidth="1"/>
    <col min="10498" max="10498" width="62.88671875" customWidth="1"/>
    <col min="10499" max="10499" width="16.109375" customWidth="1"/>
    <col min="10500" max="10500" width="21" customWidth="1"/>
    <col min="10753" max="10753" width="12" customWidth="1"/>
    <col min="10754" max="10754" width="62.88671875" customWidth="1"/>
    <col min="10755" max="10755" width="16.109375" customWidth="1"/>
    <col min="10756" max="10756" width="21" customWidth="1"/>
    <col min="11009" max="11009" width="12" customWidth="1"/>
    <col min="11010" max="11010" width="62.88671875" customWidth="1"/>
    <col min="11011" max="11011" width="16.109375" customWidth="1"/>
    <col min="11012" max="11012" width="21" customWidth="1"/>
    <col min="11265" max="11265" width="12" customWidth="1"/>
    <col min="11266" max="11266" width="62.88671875" customWidth="1"/>
    <col min="11267" max="11267" width="16.109375" customWidth="1"/>
    <col min="11268" max="11268" width="21" customWidth="1"/>
    <col min="11521" max="11521" width="12" customWidth="1"/>
    <col min="11522" max="11522" width="62.88671875" customWidth="1"/>
    <col min="11523" max="11523" width="16.109375" customWidth="1"/>
    <col min="11524" max="11524" width="21" customWidth="1"/>
    <col min="11777" max="11777" width="12" customWidth="1"/>
    <col min="11778" max="11778" width="62.88671875" customWidth="1"/>
    <col min="11779" max="11779" width="16.109375" customWidth="1"/>
    <col min="11780" max="11780" width="21" customWidth="1"/>
    <col min="12033" max="12033" width="12" customWidth="1"/>
    <col min="12034" max="12034" width="62.88671875" customWidth="1"/>
    <col min="12035" max="12035" width="16.109375" customWidth="1"/>
    <col min="12036" max="12036" width="21" customWidth="1"/>
    <col min="12289" max="12289" width="12" customWidth="1"/>
    <col min="12290" max="12290" width="62.88671875" customWidth="1"/>
    <col min="12291" max="12291" width="16.109375" customWidth="1"/>
    <col min="12292" max="12292" width="21" customWidth="1"/>
    <col min="12545" max="12545" width="12" customWidth="1"/>
    <col min="12546" max="12546" width="62.88671875" customWidth="1"/>
    <col min="12547" max="12547" width="16.109375" customWidth="1"/>
    <col min="12548" max="12548" width="21" customWidth="1"/>
    <col min="12801" max="12801" width="12" customWidth="1"/>
    <col min="12802" max="12802" width="62.88671875" customWidth="1"/>
    <col min="12803" max="12803" width="16.109375" customWidth="1"/>
    <col min="12804" max="12804" width="21" customWidth="1"/>
    <col min="13057" max="13057" width="12" customWidth="1"/>
    <col min="13058" max="13058" width="62.88671875" customWidth="1"/>
    <col min="13059" max="13059" width="16.109375" customWidth="1"/>
    <col min="13060" max="13060" width="21" customWidth="1"/>
    <col min="13313" max="13313" width="12" customWidth="1"/>
    <col min="13314" max="13314" width="62.88671875" customWidth="1"/>
    <col min="13315" max="13315" width="16.109375" customWidth="1"/>
    <col min="13316" max="13316" width="21" customWidth="1"/>
    <col min="13569" max="13569" width="12" customWidth="1"/>
    <col min="13570" max="13570" width="62.88671875" customWidth="1"/>
    <col min="13571" max="13571" width="16.109375" customWidth="1"/>
    <col min="13572" max="13572" width="21" customWidth="1"/>
    <col min="13825" max="13825" width="12" customWidth="1"/>
    <col min="13826" max="13826" width="62.88671875" customWidth="1"/>
    <col min="13827" max="13827" width="16.109375" customWidth="1"/>
    <col min="13828" max="13828" width="21" customWidth="1"/>
    <col min="14081" max="14081" width="12" customWidth="1"/>
    <col min="14082" max="14082" width="62.88671875" customWidth="1"/>
    <col min="14083" max="14083" width="16.109375" customWidth="1"/>
    <col min="14084" max="14084" width="21" customWidth="1"/>
    <col min="14337" max="14337" width="12" customWidth="1"/>
    <col min="14338" max="14338" width="62.88671875" customWidth="1"/>
    <col min="14339" max="14339" width="16.109375" customWidth="1"/>
    <col min="14340" max="14340" width="21" customWidth="1"/>
    <col min="14593" max="14593" width="12" customWidth="1"/>
    <col min="14594" max="14594" width="62.88671875" customWidth="1"/>
    <col min="14595" max="14595" width="16.109375" customWidth="1"/>
    <col min="14596" max="14596" width="21" customWidth="1"/>
    <col min="14849" max="14849" width="12" customWidth="1"/>
    <col min="14850" max="14850" width="62.88671875" customWidth="1"/>
    <col min="14851" max="14851" width="16.109375" customWidth="1"/>
    <col min="14852" max="14852" width="21" customWidth="1"/>
    <col min="15105" max="15105" width="12" customWidth="1"/>
    <col min="15106" max="15106" width="62.88671875" customWidth="1"/>
    <col min="15107" max="15107" width="16.109375" customWidth="1"/>
    <col min="15108" max="15108" width="21" customWidth="1"/>
    <col min="15361" max="15361" width="12" customWidth="1"/>
    <col min="15362" max="15362" width="62.88671875" customWidth="1"/>
    <col min="15363" max="15363" width="16.109375" customWidth="1"/>
    <col min="15364" max="15364" width="21" customWidth="1"/>
    <col min="15617" max="15617" width="12" customWidth="1"/>
    <col min="15618" max="15618" width="62.88671875" customWidth="1"/>
    <col min="15619" max="15619" width="16.109375" customWidth="1"/>
    <col min="15620" max="15620" width="21" customWidth="1"/>
    <col min="15873" max="15873" width="12" customWidth="1"/>
    <col min="15874" max="15874" width="62.88671875" customWidth="1"/>
    <col min="15875" max="15875" width="16.109375" customWidth="1"/>
    <col min="15876" max="15876" width="21" customWidth="1"/>
    <col min="16129" max="16129" width="12" customWidth="1"/>
    <col min="16130" max="16130" width="62.88671875" customWidth="1"/>
    <col min="16131" max="16131" width="16.109375" customWidth="1"/>
    <col min="16132" max="16132" width="21" customWidth="1"/>
  </cols>
  <sheetData>
    <row r="5" spans="1:4" ht="24.6">
      <c r="A5" s="305" t="s">
        <v>109</v>
      </c>
      <c r="B5" s="306"/>
      <c r="C5" s="306"/>
      <c r="D5" s="307"/>
    </row>
    <row r="6" spans="1:4">
      <c r="A6" s="64"/>
      <c r="B6" s="64"/>
      <c r="C6" s="64"/>
      <c r="D6" s="64"/>
    </row>
    <row r="7" spans="1:4">
      <c r="A7" s="65" t="s">
        <v>0</v>
      </c>
      <c r="B7" s="308" t="s">
        <v>110</v>
      </c>
      <c r="C7" s="309"/>
      <c r="D7" s="65" t="s">
        <v>111</v>
      </c>
    </row>
    <row r="8" spans="1:4">
      <c r="A8" s="66"/>
      <c r="B8" s="67"/>
      <c r="C8" s="67"/>
      <c r="D8" s="68"/>
    </row>
    <row r="9" spans="1:4">
      <c r="A9" s="69" t="s">
        <v>112</v>
      </c>
      <c r="B9" s="70" t="s">
        <v>113</v>
      </c>
      <c r="C9" s="70"/>
      <c r="D9" s="71"/>
    </row>
    <row r="10" spans="1:4">
      <c r="A10" s="72"/>
      <c r="B10" s="70"/>
      <c r="C10" s="70"/>
      <c r="D10" s="71"/>
    </row>
    <row r="11" spans="1:4">
      <c r="A11" s="69" t="s">
        <v>114</v>
      </c>
      <c r="B11" s="73" t="s">
        <v>115</v>
      </c>
      <c r="C11" s="73"/>
      <c r="D11" s="74">
        <f>ROUND(SUM(D13:D16),4)</f>
        <v>0.11799999999999999</v>
      </c>
    </row>
    <row r="12" spans="1:4">
      <c r="A12" s="72"/>
      <c r="B12" s="70"/>
      <c r="C12" s="70"/>
      <c r="D12" s="75"/>
    </row>
    <row r="13" spans="1:4">
      <c r="A13" s="76" t="s">
        <v>116</v>
      </c>
      <c r="B13" s="77" t="s">
        <v>117</v>
      </c>
      <c r="C13" s="77"/>
      <c r="D13" s="78">
        <v>2.07E-2</v>
      </c>
    </row>
    <row r="14" spans="1:4">
      <c r="A14" s="76" t="s">
        <v>118</v>
      </c>
      <c r="B14" s="79" t="s">
        <v>119</v>
      </c>
      <c r="C14" s="79"/>
      <c r="D14" s="78">
        <v>0.03</v>
      </c>
    </row>
    <row r="15" spans="1:4">
      <c r="A15" s="76" t="s">
        <v>120</v>
      </c>
      <c r="B15" s="79" t="s">
        <v>121</v>
      </c>
      <c r="C15" s="79"/>
      <c r="D15" s="78">
        <v>1.23E-2</v>
      </c>
    </row>
    <row r="16" spans="1:4">
      <c r="A16" s="76" t="s">
        <v>122</v>
      </c>
      <c r="B16" s="70" t="s">
        <v>123</v>
      </c>
      <c r="C16" s="70"/>
      <c r="D16" s="78">
        <v>5.5E-2</v>
      </c>
    </row>
    <row r="17" spans="1:4">
      <c r="A17" s="72"/>
      <c r="B17" s="79"/>
      <c r="C17" s="79"/>
      <c r="D17" s="75"/>
    </row>
    <row r="18" spans="1:4">
      <c r="A18" s="72"/>
      <c r="B18" s="79"/>
      <c r="C18" s="79"/>
      <c r="D18" s="75"/>
    </row>
    <row r="19" spans="1:4">
      <c r="A19" s="69" t="s">
        <v>124</v>
      </c>
      <c r="B19" s="70" t="s">
        <v>125</v>
      </c>
      <c r="C19" s="70"/>
      <c r="D19" s="75"/>
    </row>
    <row r="20" spans="1:4">
      <c r="A20" s="72"/>
      <c r="B20" s="70"/>
      <c r="C20" s="70"/>
      <c r="D20" s="75"/>
    </row>
    <row r="21" spans="1:4">
      <c r="A21" s="69" t="s">
        <v>126</v>
      </c>
      <c r="B21" s="73" t="s">
        <v>127</v>
      </c>
      <c r="C21" s="73"/>
      <c r="D21" s="80">
        <f>D23+D24+D25+D26</f>
        <v>0.1065</v>
      </c>
    </row>
    <row r="22" spans="1:4">
      <c r="A22" s="72"/>
      <c r="B22" s="70"/>
      <c r="C22" s="70"/>
      <c r="D22" s="75"/>
    </row>
    <row r="23" spans="1:4">
      <c r="A23" s="72"/>
      <c r="B23" s="70" t="s">
        <v>128</v>
      </c>
      <c r="C23" s="70"/>
      <c r="D23" s="78">
        <v>6.4999999999999997E-3</v>
      </c>
    </row>
    <row r="24" spans="1:4">
      <c r="A24" s="72"/>
      <c r="B24" s="70" t="s">
        <v>129</v>
      </c>
      <c r="C24" s="70"/>
      <c r="D24" s="81">
        <v>0.03</v>
      </c>
    </row>
    <row r="25" spans="1:4">
      <c r="A25" s="72"/>
      <c r="B25" s="82" t="s">
        <v>38</v>
      </c>
      <c r="C25" s="82"/>
      <c r="D25" s="81">
        <v>0.05</v>
      </c>
    </row>
    <row r="26" spans="1:4">
      <c r="A26" s="72"/>
      <c r="B26" s="70" t="s">
        <v>130</v>
      </c>
      <c r="C26" s="70"/>
      <c r="D26" s="81">
        <v>0.02</v>
      </c>
    </row>
    <row r="27" spans="1:4">
      <c r="A27" s="69" t="s">
        <v>131</v>
      </c>
      <c r="B27" s="70" t="s">
        <v>132</v>
      </c>
      <c r="C27" s="70"/>
      <c r="D27" s="83">
        <f>ROUND(((1/(1-D21))*(1+D13)*(1+D14)*(1+D15)*(1+D16))-1,4)</f>
        <v>0.25659999999999999</v>
      </c>
    </row>
    <row r="28" spans="1:4">
      <c r="A28" s="84"/>
      <c r="B28" s="85"/>
      <c r="C28" s="85"/>
      <c r="D28" s="86"/>
    </row>
    <row r="30" spans="1:4">
      <c r="A30" s="310"/>
      <c r="B30" s="310"/>
      <c r="C30" s="310"/>
      <c r="D30" s="310"/>
    </row>
  </sheetData>
  <mergeCells count="3">
    <mergeCell ref="A5:D5"/>
    <mergeCell ref="B7:C7"/>
    <mergeCell ref="A30:D30"/>
  </mergeCells>
  <printOptions horizontalCentered="1"/>
  <pageMargins left="0.51181102362204722" right="0.51181102362204722" top="1.1811023622047245" bottom="1.1811023622047245" header="0" footer="0"/>
  <pageSetup paperSize="9" scale="95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D42"/>
  <sheetViews>
    <sheetView tabSelected="1" zoomScaleNormal="100" workbookViewId="0">
      <selection activeCell="G9" sqref="G9"/>
    </sheetView>
  </sheetViews>
  <sheetFormatPr defaultRowHeight="13.2"/>
  <cols>
    <col min="1" max="1" width="7.6640625" bestFit="1" customWidth="1"/>
    <col min="2" max="2" width="67.6640625" customWidth="1"/>
    <col min="3" max="3" width="16.6640625" customWidth="1"/>
    <col min="4" max="4" width="16.33203125" bestFit="1" customWidth="1"/>
    <col min="257" max="257" width="7.6640625" bestFit="1" customWidth="1"/>
    <col min="258" max="258" width="67.6640625" customWidth="1"/>
    <col min="259" max="259" width="16.6640625" customWidth="1"/>
    <col min="513" max="513" width="7.6640625" bestFit="1" customWidth="1"/>
    <col min="514" max="514" width="67.6640625" customWidth="1"/>
    <col min="515" max="515" width="16.6640625" customWidth="1"/>
    <col min="769" max="769" width="7.6640625" bestFit="1" customWidth="1"/>
    <col min="770" max="770" width="67.6640625" customWidth="1"/>
    <col min="771" max="771" width="16.6640625" customWidth="1"/>
    <col min="1025" max="1025" width="7.6640625" bestFit="1" customWidth="1"/>
    <col min="1026" max="1026" width="67.6640625" customWidth="1"/>
    <col min="1027" max="1027" width="16.6640625" customWidth="1"/>
    <col min="1281" max="1281" width="7.6640625" bestFit="1" customWidth="1"/>
    <col min="1282" max="1282" width="67.6640625" customWidth="1"/>
    <col min="1283" max="1283" width="16.6640625" customWidth="1"/>
    <col min="1537" max="1537" width="7.6640625" bestFit="1" customWidth="1"/>
    <col min="1538" max="1538" width="67.6640625" customWidth="1"/>
    <col min="1539" max="1539" width="16.6640625" customWidth="1"/>
    <col min="1793" max="1793" width="7.6640625" bestFit="1" customWidth="1"/>
    <col min="1794" max="1794" width="67.6640625" customWidth="1"/>
    <col min="1795" max="1795" width="16.6640625" customWidth="1"/>
    <col min="2049" max="2049" width="7.6640625" bestFit="1" customWidth="1"/>
    <col min="2050" max="2050" width="67.6640625" customWidth="1"/>
    <col min="2051" max="2051" width="16.6640625" customWidth="1"/>
    <col min="2305" max="2305" width="7.6640625" bestFit="1" customWidth="1"/>
    <col min="2306" max="2306" width="67.6640625" customWidth="1"/>
    <col min="2307" max="2307" width="16.6640625" customWidth="1"/>
    <col min="2561" max="2561" width="7.6640625" bestFit="1" customWidth="1"/>
    <col min="2562" max="2562" width="67.6640625" customWidth="1"/>
    <col min="2563" max="2563" width="16.6640625" customWidth="1"/>
    <col min="2817" max="2817" width="7.6640625" bestFit="1" customWidth="1"/>
    <col min="2818" max="2818" width="67.6640625" customWidth="1"/>
    <col min="2819" max="2819" width="16.6640625" customWidth="1"/>
    <col min="3073" max="3073" width="7.6640625" bestFit="1" customWidth="1"/>
    <col min="3074" max="3074" width="67.6640625" customWidth="1"/>
    <col min="3075" max="3075" width="16.6640625" customWidth="1"/>
    <col min="3329" max="3329" width="7.6640625" bestFit="1" customWidth="1"/>
    <col min="3330" max="3330" width="67.6640625" customWidth="1"/>
    <col min="3331" max="3331" width="16.6640625" customWidth="1"/>
    <col min="3585" max="3585" width="7.6640625" bestFit="1" customWidth="1"/>
    <col min="3586" max="3586" width="67.6640625" customWidth="1"/>
    <col min="3587" max="3587" width="16.6640625" customWidth="1"/>
    <col min="3841" max="3841" width="7.6640625" bestFit="1" customWidth="1"/>
    <col min="3842" max="3842" width="67.6640625" customWidth="1"/>
    <col min="3843" max="3843" width="16.6640625" customWidth="1"/>
    <col min="4097" max="4097" width="7.6640625" bestFit="1" customWidth="1"/>
    <col min="4098" max="4098" width="67.6640625" customWidth="1"/>
    <col min="4099" max="4099" width="16.6640625" customWidth="1"/>
    <col min="4353" max="4353" width="7.6640625" bestFit="1" customWidth="1"/>
    <col min="4354" max="4354" width="67.6640625" customWidth="1"/>
    <col min="4355" max="4355" width="16.6640625" customWidth="1"/>
    <col min="4609" max="4609" width="7.6640625" bestFit="1" customWidth="1"/>
    <col min="4610" max="4610" width="67.6640625" customWidth="1"/>
    <col min="4611" max="4611" width="16.6640625" customWidth="1"/>
    <col min="4865" max="4865" width="7.6640625" bestFit="1" customWidth="1"/>
    <col min="4866" max="4866" width="67.6640625" customWidth="1"/>
    <col min="4867" max="4867" width="16.6640625" customWidth="1"/>
    <col min="5121" max="5121" width="7.6640625" bestFit="1" customWidth="1"/>
    <col min="5122" max="5122" width="67.6640625" customWidth="1"/>
    <col min="5123" max="5123" width="16.6640625" customWidth="1"/>
    <col min="5377" max="5377" width="7.6640625" bestFit="1" customWidth="1"/>
    <col min="5378" max="5378" width="67.6640625" customWidth="1"/>
    <col min="5379" max="5379" width="16.6640625" customWidth="1"/>
    <col min="5633" max="5633" width="7.6640625" bestFit="1" customWidth="1"/>
    <col min="5634" max="5634" width="67.6640625" customWidth="1"/>
    <col min="5635" max="5635" width="16.6640625" customWidth="1"/>
    <col min="5889" max="5889" width="7.6640625" bestFit="1" customWidth="1"/>
    <col min="5890" max="5890" width="67.6640625" customWidth="1"/>
    <col min="5891" max="5891" width="16.6640625" customWidth="1"/>
    <col min="6145" max="6145" width="7.6640625" bestFit="1" customWidth="1"/>
    <col min="6146" max="6146" width="67.6640625" customWidth="1"/>
    <col min="6147" max="6147" width="16.6640625" customWidth="1"/>
    <col min="6401" max="6401" width="7.6640625" bestFit="1" customWidth="1"/>
    <col min="6402" max="6402" width="67.6640625" customWidth="1"/>
    <col min="6403" max="6403" width="16.6640625" customWidth="1"/>
    <col min="6657" max="6657" width="7.6640625" bestFit="1" customWidth="1"/>
    <col min="6658" max="6658" width="67.6640625" customWidth="1"/>
    <col min="6659" max="6659" width="16.6640625" customWidth="1"/>
    <col min="6913" max="6913" width="7.6640625" bestFit="1" customWidth="1"/>
    <col min="6914" max="6914" width="67.6640625" customWidth="1"/>
    <col min="6915" max="6915" width="16.6640625" customWidth="1"/>
    <col min="7169" max="7169" width="7.6640625" bestFit="1" customWidth="1"/>
    <col min="7170" max="7170" width="67.6640625" customWidth="1"/>
    <col min="7171" max="7171" width="16.6640625" customWidth="1"/>
    <col min="7425" max="7425" width="7.6640625" bestFit="1" customWidth="1"/>
    <col min="7426" max="7426" width="67.6640625" customWidth="1"/>
    <col min="7427" max="7427" width="16.6640625" customWidth="1"/>
    <col min="7681" max="7681" width="7.6640625" bestFit="1" customWidth="1"/>
    <col min="7682" max="7682" width="67.6640625" customWidth="1"/>
    <col min="7683" max="7683" width="16.6640625" customWidth="1"/>
    <col min="7937" max="7937" width="7.6640625" bestFit="1" customWidth="1"/>
    <col min="7938" max="7938" width="67.6640625" customWidth="1"/>
    <col min="7939" max="7939" width="16.6640625" customWidth="1"/>
    <col min="8193" max="8193" width="7.6640625" bestFit="1" customWidth="1"/>
    <col min="8194" max="8194" width="67.6640625" customWidth="1"/>
    <col min="8195" max="8195" width="16.6640625" customWidth="1"/>
    <col min="8449" max="8449" width="7.6640625" bestFit="1" customWidth="1"/>
    <col min="8450" max="8450" width="67.6640625" customWidth="1"/>
    <col min="8451" max="8451" width="16.6640625" customWidth="1"/>
    <col min="8705" max="8705" width="7.6640625" bestFit="1" customWidth="1"/>
    <col min="8706" max="8706" width="67.6640625" customWidth="1"/>
    <col min="8707" max="8707" width="16.6640625" customWidth="1"/>
    <col min="8961" max="8961" width="7.6640625" bestFit="1" customWidth="1"/>
    <col min="8962" max="8962" width="67.6640625" customWidth="1"/>
    <col min="8963" max="8963" width="16.6640625" customWidth="1"/>
    <col min="9217" max="9217" width="7.6640625" bestFit="1" customWidth="1"/>
    <col min="9218" max="9218" width="67.6640625" customWidth="1"/>
    <col min="9219" max="9219" width="16.6640625" customWidth="1"/>
    <col min="9473" max="9473" width="7.6640625" bestFit="1" customWidth="1"/>
    <col min="9474" max="9474" width="67.6640625" customWidth="1"/>
    <col min="9475" max="9475" width="16.6640625" customWidth="1"/>
    <col min="9729" max="9729" width="7.6640625" bestFit="1" customWidth="1"/>
    <col min="9730" max="9730" width="67.6640625" customWidth="1"/>
    <col min="9731" max="9731" width="16.6640625" customWidth="1"/>
    <col min="9985" max="9985" width="7.6640625" bestFit="1" customWidth="1"/>
    <col min="9986" max="9986" width="67.6640625" customWidth="1"/>
    <col min="9987" max="9987" width="16.6640625" customWidth="1"/>
    <col min="10241" max="10241" width="7.6640625" bestFit="1" customWidth="1"/>
    <col min="10242" max="10242" width="67.6640625" customWidth="1"/>
    <col min="10243" max="10243" width="16.6640625" customWidth="1"/>
    <col min="10497" max="10497" width="7.6640625" bestFit="1" customWidth="1"/>
    <col min="10498" max="10498" width="67.6640625" customWidth="1"/>
    <col min="10499" max="10499" width="16.6640625" customWidth="1"/>
    <col min="10753" max="10753" width="7.6640625" bestFit="1" customWidth="1"/>
    <col min="10754" max="10754" width="67.6640625" customWidth="1"/>
    <col min="10755" max="10755" width="16.6640625" customWidth="1"/>
    <col min="11009" max="11009" width="7.6640625" bestFit="1" customWidth="1"/>
    <col min="11010" max="11010" width="67.6640625" customWidth="1"/>
    <col min="11011" max="11011" width="16.6640625" customWidth="1"/>
    <col min="11265" max="11265" width="7.6640625" bestFit="1" customWidth="1"/>
    <col min="11266" max="11266" width="67.6640625" customWidth="1"/>
    <col min="11267" max="11267" width="16.6640625" customWidth="1"/>
    <col min="11521" max="11521" width="7.6640625" bestFit="1" customWidth="1"/>
    <col min="11522" max="11522" width="67.6640625" customWidth="1"/>
    <col min="11523" max="11523" width="16.6640625" customWidth="1"/>
    <col min="11777" max="11777" width="7.6640625" bestFit="1" customWidth="1"/>
    <col min="11778" max="11778" width="67.6640625" customWidth="1"/>
    <col min="11779" max="11779" width="16.6640625" customWidth="1"/>
    <col min="12033" max="12033" width="7.6640625" bestFit="1" customWidth="1"/>
    <col min="12034" max="12034" width="67.6640625" customWidth="1"/>
    <col min="12035" max="12035" width="16.6640625" customWidth="1"/>
    <col min="12289" max="12289" width="7.6640625" bestFit="1" customWidth="1"/>
    <col min="12290" max="12290" width="67.6640625" customWidth="1"/>
    <col min="12291" max="12291" width="16.6640625" customWidth="1"/>
    <col min="12545" max="12545" width="7.6640625" bestFit="1" customWidth="1"/>
    <col min="12546" max="12546" width="67.6640625" customWidth="1"/>
    <col min="12547" max="12547" width="16.6640625" customWidth="1"/>
    <col min="12801" max="12801" width="7.6640625" bestFit="1" customWidth="1"/>
    <col min="12802" max="12802" width="67.6640625" customWidth="1"/>
    <col min="12803" max="12803" width="16.6640625" customWidth="1"/>
    <col min="13057" max="13057" width="7.6640625" bestFit="1" customWidth="1"/>
    <col min="13058" max="13058" width="67.6640625" customWidth="1"/>
    <col min="13059" max="13059" width="16.6640625" customWidth="1"/>
    <col min="13313" max="13313" width="7.6640625" bestFit="1" customWidth="1"/>
    <col min="13314" max="13314" width="67.6640625" customWidth="1"/>
    <col min="13315" max="13315" width="16.6640625" customWidth="1"/>
    <col min="13569" max="13569" width="7.6640625" bestFit="1" customWidth="1"/>
    <col min="13570" max="13570" width="67.6640625" customWidth="1"/>
    <col min="13571" max="13571" width="16.6640625" customWidth="1"/>
    <col min="13825" max="13825" width="7.6640625" bestFit="1" customWidth="1"/>
    <col min="13826" max="13826" width="67.6640625" customWidth="1"/>
    <col min="13827" max="13827" width="16.6640625" customWidth="1"/>
    <col min="14081" max="14081" width="7.6640625" bestFit="1" customWidth="1"/>
    <col min="14082" max="14082" width="67.6640625" customWidth="1"/>
    <col min="14083" max="14083" width="16.6640625" customWidth="1"/>
    <col min="14337" max="14337" width="7.6640625" bestFit="1" customWidth="1"/>
    <col min="14338" max="14338" width="67.6640625" customWidth="1"/>
    <col min="14339" max="14339" width="16.6640625" customWidth="1"/>
    <col min="14593" max="14593" width="7.6640625" bestFit="1" customWidth="1"/>
    <col min="14594" max="14594" width="67.6640625" customWidth="1"/>
    <col min="14595" max="14595" width="16.6640625" customWidth="1"/>
    <col min="14849" max="14849" width="7.6640625" bestFit="1" customWidth="1"/>
    <col min="14850" max="14850" width="67.6640625" customWidth="1"/>
    <col min="14851" max="14851" width="16.6640625" customWidth="1"/>
    <col min="15105" max="15105" width="7.6640625" bestFit="1" customWidth="1"/>
    <col min="15106" max="15106" width="67.6640625" customWidth="1"/>
    <col min="15107" max="15107" width="16.6640625" customWidth="1"/>
    <col min="15361" max="15361" width="7.6640625" bestFit="1" customWidth="1"/>
    <col min="15362" max="15362" width="67.6640625" customWidth="1"/>
    <col min="15363" max="15363" width="16.6640625" customWidth="1"/>
    <col min="15617" max="15617" width="7.6640625" bestFit="1" customWidth="1"/>
    <col min="15618" max="15618" width="67.6640625" customWidth="1"/>
    <col min="15619" max="15619" width="16.6640625" customWidth="1"/>
    <col min="15873" max="15873" width="7.6640625" bestFit="1" customWidth="1"/>
    <col min="15874" max="15874" width="67.6640625" customWidth="1"/>
    <col min="15875" max="15875" width="16.6640625" customWidth="1"/>
    <col min="16129" max="16129" width="7.6640625" bestFit="1" customWidth="1"/>
    <col min="16130" max="16130" width="67.6640625" customWidth="1"/>
    <col min="16131" max="16131" width="16.6640625" customWidth="1"/>
  </cols>
  <sheetData>
    <row r="6" spans="1:4" ht="15.75" customHeight="1">
      <c r="A6" s="311" t="s">
        <v>39</v>
      </c>
      <c r="B6" s="311"/>
      <c r="C6" s="311"/>
      <c r="D6" s="311"/>
    </row>
    <row r="7" spans="1:4" ht="15" customHeight="1">
      <c r="A7" s="312" t="s">
        <v>40</v>
      </c>
      <c r="B7" s="312"/>
      <c r="C7" s="312"/>
      <c r="D7" s="312"/>
    </row>
    <row r="8" spans="1:4" ht="26.4">
      <c r="A8" s="46" t="s">
        <v>41</v>
      </c>
      <c r="B8" s="46" t="s">
        <v>42</v>
      </c>
      <c r="C8" s="47" t="s">
        <v>43</v>
      </c>
      <c r="D8" s="48" t="s">
        <v>44</v>
      </c>
    </row>
    <row r="9" spans="1:4" ht="14.4">
      <c r="A9" s="49" t="s">
        <v>45</v>
      </c>
      <c r="B9" s="50" t="s">
        <v>46</v>
      </c>
      <c r="C9" s="51">
        <v>0</v>
      </c>
      <c r="D9" s="51">
        <v>0</v>
      </c>
    </row>
    <row r="10" spans="1:4" ht="14.4">
      <c r="A10" s="49" t="s">
        <v>47</v>
      </c>
      <c r="B10" s="50" t="s">
        <v>48</v>
      </c>
      <c r="C10" s="51">
        <v>1.4999999999999999E-2</v>
      </c>
      <c r="D10" s="51">
        <v>1.4999999999999999E-2</v>
      </c>
    </row>
    <row r="11" spans="1:4" ht="14.4">
      <c r="A11" s="49" t="s">
        <v>49</v>
      </c>
      <c r="B11" s="50" t="s">
        <v>50</v>
      </c>
      <c r="C11" s="51">
        <v>0.01</v>
      </c>
      <c r="D11" s="51">
        <v>0.01</v>
      </c>
    </row>
    <row r="12" spans="1:4" ht="14.4">
      <c r="A12" s="49" t="s">
        <v>51</v>
      </c>
      <c r="B12" s="50" t="s">
        <v>52</v>
      </c>
      <c r="C12" s="51">
        <v>2E-3</v>
      </c>
      <c r="D12" s="51">
        <v>2E-3</v>
      </c>
    </row>
    <row r="13" spans="1:4" ht="14.4">
      <c r="A13" s="49" t="s">
        <v>53</v>
      </c>
      <c r="B13" s="50" t="s">
        <v>54</v>
      </c>
      <c r="C13" s="51">
        <v>6.0000000000000001E-3</v>
      </c>
      <c r="D13" s="51">
        <v>6.0000000000000001E-3</v>
      </c>
    </row>
    <row r="14" spans="1:4" ht="14.4">
      <c r="A14" s="49" t="s">
        <v>55</v>
      </c>
      <c r="B14" s="50" t="s">
        <v>56</v>
      </c>
      <c r="C14" s="51">
        <v>2.5000000000000001E-2</v>
      </c>
      <c r="D14" s="51">
        <v>2.5000000000000001E-2</v>
      </c>
    </row>
    <row r="15" spans="1:4" ht="14.4">
      <c r="A15" s="49" t="s">
        <v>57</v>
      </c>
      <c r="B15" s="50" t="s">
        <v>58</v>
      </c>
      <c r="C15" s="51">
        <v>0.03</v>
      </c>
      <c r="D15" s="51">
        <v>0.03</v>
      </c>
    </row>
    <row r="16" spans="1:4" ht="14.4">
      <c r="A16" s="49" t="s">
        <v>59</v>
      </c>
      <c r="B16" s="50" t="s">
        <v>60</v>
      </c>
      <c r="C16" s="51">
        <v>0.08</v>
      </c>
      <c r="D16" s="51">
        <v>0.08</v>
      </c>
    </row>
    <row r="17" spans="1:4" ht="14.4">
      <c r="A17" s="49" t="s">
        <v>61</v>
      </c>
      <c r="B17" s="50" t="s">
        <v>62</v>
      </c>
      <c r="C17" s="51">
        <v>0</v>
      </c>
      <c r="D17" s="51">
        <v>0</v>
      </c>
    </row>
    <row r="18" spans="1:4">
      <c r="A18" s="46" t="s">
        <v>63</v>
      </c>
      <c r="B18" s="52" t="s">
        <v>64</v>
      </c>
      <c r="C18" s="53">
        <f>SUM(C9:C17)</f>
        <v>0.16799999999999998</v>
      </c>
      <c r="D18" s="53">
        <f>SUM(D9:D17)</f>
        <v>0.16799999999999998</v>
      </c>
    </row>
    <row r="19" spans="1:4" ht="14.4">
      <c r="A19" s="47"/>
      <c r="B19" s="54" t="s">
        <v>65</v>
      </c>
      <c r="C19" s="47"/>
      <c r="D19" s="48"/>
    </row>
    <row r="20" spans="1:4" ht="14.4">
      <c r="A20" s="49" t="s">
        <v>66</v>
      </c>
      <c r="B20" s="50" t="s">
        <v>67</v>
      </c>
      <c r="C20" s="51">
        <v>0.18090000000000001</v>
      </c>
      <c r="D20" s="55">
        <v>0</v>
      </c>
    </row>
    <row r="21" spans="1:4" ht="14.4">
      <c r="A21" s="49" t="s">
        <v>68</v>
      </c>
      <c r="B21" s="50" t="s">
        <v>69</v>
      </c>
      <c r="C21" s="51">
        <v>4.3400000000000001E-2</v>
      </c>
      <c r="D21" s="55">
        <v>0</v>
      </c>
    </row>
    <row r="22" spans="1:4" ht="14.4">
      <c r="A22" s="49" t="s">
        <v>70</v>
      </c>
      <c r="B22" s="50" t="s">
        <v>71</v>
      </c>
      <c r="C22" s="51">
        <v>9.1999999999999998E-3</v>
      </c>
      <c r="D22" s="55">
        <v>6.8999999999999999E-3</v>
      </c>
    </row>
    <row r="23" spans="1:4" ht="14.4">
      <c r="A23" s="49" t="s">
        <v>72</v>
      </c>
      <c r="B23" s="50" t="s">
        <v>73</v>
      </c>
      <c r="C23" s="51">
        <v>0.11020000000000001</v>
      </c>
      <c r="D23" s="55">
        <v>8.3299999999999999E-2</v>
      </c>
    </row>
    <row r="24" spans="1:4" ht="14.4">
      <c r="A24" s="49" t="s">
        <v>74</v>
      </c>
      <c r="B24" s="50" t="s">
        <v>75</v>
      </c>
      <c r="C24" s="51">
        <v>8.0000000000000004E-4</v>
      </c>
      <c r="D24" s="55">
        <v>5.9999999999999995E-4</v>
      </c>
    </row>
    <row r="25" spans="1:4" ht="14.4">
      <c r="A25" s="49" t="s">
        <v>76</v>
      </c>
      <c r="B25" s="50" t="s">
        <v>77</v>
      </c>
      <c r="C25" s="51">
        <v>7.3000000000000001E-3</v>
      </c>
      <c r="D25" s="55">
        <v>5.5999999999999999E-3</v>
      </c>
    </row>
    <row r="26" spans="1:4" ht="14.4">
      <c r="A26" s="49" t="s">
        <v>78</v>
      </c>
      <c r="B26" s="50" t="s">
        <v>79</v>
      </c>
      <c r="C26" s="51">
        <v>2.2800000000000001E-2</v>
      </c>
      <c r="D26" s="55">
        <v>0</v>
      </c>
    </row>
    <row r="27" spans="1:4" ht="14.4">
      <c r="A27" s="49" t="s">
        <v>80</v>
      </c>
      <c r="B27" s="50" t="s">
        <v>81</v>
      </c>
      <c r="C27" s="51">
        <v>1.1999999999999999E-3</v>
      </c>
      <c r="D27" s="55">
        <v>8.9999999999999998E-4</v>
      </c>
    </row>
    <row r="28" spans="1:4" ht="14.4">
      <c r="A28" s="49" t="s">
        <v>82</v>
      </c>
      <c r="B28" s="50" t="s">
        <v>83</v>
      </c>
      <c r="C28" s="51">
        <v>0.1</v>
      </c>
      <c r="D28" s="55">
        <v>7.5700000000000003E-2</v>
      </c>
    </row>
    <row r="29" spans="1:4" ht="14.4">
      <c r="A29" s="49" t="s">
        <v>84</v>
      </c>
      <c r="B29" s="50" t="s">
        <v>85</v>
      </c>
      <c r="C29" s="51">
        <v>2.9999999999999997E-4</v>
      </c>
      <c r="D29" s="55">
        <v>2.0000000000000001E-4</v>
      </c>
    </row>
    <row r="30" spans="1:4">
      <c r="A30" s="46" t="s">
        <v>86</v>
      </c>
      <c r="B30" s="56" t="s">
        <v>87</v>
      </c>
      <c r="C30" s="53">
        <v>0.47620000000000001</v>
      </c>
      <c r="D30" s="53">
        <f>SUM(D21:D29)</f>
        <v>0.17319999999999999</v>
      </c>
    </row>
    <row r="31" spans="1:4" ht="14.4">
      <c r="A31" s="47"/>
      <c r="B31" s="54" t="s">
        <v>88</v>
      </c>
      <c r="C31" s="47"/>
      <c r="D31" s="48"/>
    </row>
    <row r="32" spans="1:4" ht="14.4">
      <c r="A32" s="49" t="s">
        <v>89</v>
      </c>
      <c r="B32" s="50" t="s">
        <v>90</v>
      </c>
      <c r="C32" s="51">
        <v>6.5299999999999997E-2</v>
      </c>
      <c r="D32" s="51">
        <v>4.9399999999999999E-2</v>
      </c>
    </row>
    <row r="33" spans="1:4" ht="14.4">
      <c r="A33" s="49" t="s">
        <v>91</v>
      </c>
      <c r="B33" s="50" t="s">
        <v>92</v>
      </c>
      <c r="C33" s="51">
        <v>1.5E-3</v>
      </c>
      <c r="D33" s="51">
        <v>1.1999999999999999E-3</v>
      </c>
    </row>
    <row r="34" spans="1:4" ht="14.4">
      <c r="A34" s="49" t="s">
        <v>93</v>
      </c>
      <c r="B34" s="50" t="s">
        <v>94</v>
      </c>
      <c r="C34" s="51">
        <v>4.3999999999999997E-2</v>
      </c>
      <c r="D34" s="51">
        <v>3.3300000000000003E-2</v>
      </c>
    </row>
    <row r="35" spans="1:4" ht="14.4">
      <c r="A35" s="49" t="s">
        <v>95</v>
      </c>
      <c r="B35" s="50" t="s">
        <v>96</v>
      </c>
      <c r="C35" s="51">
        <v>5.2299999999999999E-2</v>
      </c>
      <c r="D35" s="51">
        <v>3.9600000000000003E-2</v>
      </c>
    </row>
    <row r="36" spans="1:4" ht="14.4">
      <c r="A36" s="49" t="s">
        <v>97</v>
      </c>
      <c r="B36" s="50" t="s">
        <v>98</v>
      </c>
      <c r="C36" s="51">
        <v>5.4999999999999997E-3</v>
      </c>
      <c r="D36" s="51">
        <v>4.1999999999999997E-3</v>
      </c>
    </row>
    <row r="37" spans="1:4" ht="26.4">
      <c r="A37" s="46" t="s">
        <v>99</v>
      </c>
      <c r="B37" s="57" t="s">
        <v>100</v>
      </c>
      <c r="C37" s="53">
        <f>SUM(C32:C36)</f>
        <v>0.1686</v>
      </c>
      <c r="D37" s="53">
        <f>SUM(D32:D36)</f>
        <v>0.12770000000000001</v>
      </c>
    </row>
    <row r="38" spans="1:4" ht="14.4">
      <c r="A38" s="47"/>
      <c r="B38" s="54" t="s">
        <v>101</v>
      </c>
      <c r="C38" s="47"/>
      <c r="D38" s="48"/>
    </row>
    <row r="39" spans="1:4" ht="14.4">
      <c r="A39" s="49" t="s">
        <v>102</v>
      </c>
      <c r="B39" s="50" t="s">
        <v>103</v>
      </c>
      <c r="C39" s="51">
        <v>0.08</v>
      </c>
      <c r="D39" s="51">
        <v>2.9100000000000001E-2</v>
      </c>
    </row>
    <row r="40" spans="1:4" ht="26.4">
      <c r="A40" s="58" t="s">
        <v>104</v>
      </c>
      <c r="B40" s="59" t="s">
        <v>105</v>
      </c>
      <c r="C40" s="60">
        <v>5.4999999999999997E-3</v>
      </c>
      <c r="D40" s="60">
        <v>4.1999999999999997E-3</v>
      </c>
    </row>
    <row r="41" spans="1:4">
      <c r="A41" s="46" t="s">
        <v>106</v>
      </c>
      <c r="B41" s="61" t="s">
        <v>107</v>
      </c>
      <c r="C41" s="53">
        <f>SUM(C39:C40)</f>
        <v>8.5500000000000007E-2</v>
      </c>
      <c r="D41" s="53">
        <f>SUM(D39:D40)</f>
        <v>3.3300000000000003E-2</v>
      </c>
    </row>
    <row r="42" spans="1:4" ht="13.8">
      <c r="A42" s="47"/>
      <c r="B42" s="62" t="s">
        <v>108</v>
      </c>
      <c r="C42" s="63">
        <f>C41+C37+C30+C18</f>
        <v>0.89829999999999988</v>
      </c>
      <c r="D42" s="63">
        <f>D41+D37+D30+D18</f>
        <v>0.50219999999999998</v>
      </c>
    </row>
  </sheetData>
  <mergeCells count="2">
    <mergeCell ref="A6:D6"/>
    <mergeCell ref="A7:D7"/>
  </mergeCells>
  <printOptions horizontalCentered="1"/>
  <pageMargins left="0.51181102362204722" right="0.51181102362204722" top="1.1811023622047245" bottom="1.1811023622047245" header="0" footer="0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PLANILHA</vt:lpstr>
      <vt:lpstr>MC</vt:lpstr>
      <vt:lpstr>COMPOSIÇÃO </vt:lpstr>
      <vt:lpstr>CRONOGRAMA</vt:lpstr>
      <vt:lpstr>BDI</vt:lpstr>
      <vt:lpstr>ENCARGOS SOCIAIS</vt:lpstr>
      <vt:lpstr>PLANILHA!Area_de_impressao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Camilla Matias</cp:lastModifiedBy>
  <cp:lastPrinted>2021-06-15T12:12:22Z</cp:lastPrinted>
  <dcterms:created xsi:type="dcterms:W3CDTF">2005-05-06T14:48:20Z</dcterms:created>
  <dcterms:modified xsi:type="dcterms:W3CDTF">2021-06-15T12:14:22Z</dcterms:modified>
</cp:coreProperties>
</file>