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0" windowWidth="20730" windowHeight="9270" tabRatio="764" activeTab="1"/>
  </bookViews>
  <sheets>
    <sheet name="RESUMO" sheetId="14" r:id="rId1"/>
    <sheet name="PLANILHA C DES" sheetId="4" r:id="rId2"/>
    <sheet name="MC" sheetId="2" r:id="rId3"/>
    <sheet name="COMPOSIÇÃO C DES" sheetId="6" r:id="rId4"/>
    <sheet name="BDI C DES." sheetId="7" r:id="rId5"/>
    <sheet name="CRONOG" sheetId="9" r:id="rId6"/>
  </sheets>
  <externalReferences>
    <externalReference r:id="rId9"/>
  </externalReferences>
  <definedNames>
    <definedName name="a" localSheetId="5">#REF!</definedName>
    <definedName name="a">#REF!</definedName>
    <definedName name="AREA" localSheetId="5">#REF!</definedName>
    <definedName name="AREA">#REF!</definedName>
    <definedName name="_xlnm.Print_Area" localSheetId="4">'BDI C DES.'!$A$1:$S$30</definedName>
    <definedName name="_xlnm.Print_Area" localSheetId="3">'COMPOSIÇÃO C DES'!$A$1:$H$57</definedName>
    <definedName name="_xlnm.Print_Area" localSheetId="5">'CRONOG'!$A$1:$Z$32</definedName>
    <definedName name="_xlnm.Print_Area" localSheetId="2">'MC'!$A$1:$J$348</definedName>
    <definedName name="_xlnm.Print_Area" localSheetId="1">'PLANILHA C DES'!$A$1:$J$125</definedName>
    <definedName name="_xlnm.Print_Area" localSheetId="0">'RESUMO'!$A$1:$E$10</definedName>
    <definedName name="BDI" localSheetId="5">#REF!</definedName>
    <definedName name="BDI">#REF!</definedName>
    <definedName name="e" localSheetId="5">#REF!</definedName>
    <definedName name="e">#REF!</definedName>
    <definedName name="Excel_BuiltIn_Print_Titles_2" localSheetId="5">#REF!</definedName>
    <definedName name="Excel_BuiltIn_Print_Titles_2">#REF!</definedName>
    <definedName name="Fábio">#REF!</definedName>
    <definedName name="I">#REF!</definedName>
    <definedName name="mme">'[1]SIIG'!$A$14:$E$5828</definedName>
    <definedName name="P.1" localSheetId="5">#REF!</definedName>
    <definedName name="P.1">#REF!</definedName>
    <definedName name="P.10" localSheetId="5">#REF!</definedName>
    <definedName name="P.10">#REF!</definedName>
    <definedName name="P.11" localSheetId="5">#REF!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OT.P">#REF!</definedName>
    <definedName name="TOT1.P">#REF!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 name="_xlnm.Print_Titles" localSheetId="1">'PLANILHA C DES'!$1:$13</definedName>
    <definedName name="_xlnm.Print_Titles" localSheetId="2">'MC'!$1:$8</definedName>
  </definedNames>
  <calcPr calcId="124519" fullPrecision="0"/>
  <extLst/>
</workbook>
</file>

<file path=xl/sharedStrings.xml><?xml version="1.0" encoding="utf-8"?>
<sst xmlns="http://schemas.openxmlformats.org/spreadsheetml/2006/main" count="1070" uniqueCount="315">
  <si>
    <t>UNID</t>
  </si>
  <si>
    <t>COMPR.</t>
  </si>
  <si>
    <t>LARG.</t>
  </si>
  <si>
    <t xml:space="preserve">TAXA </t>
  </si>
  <si>
    <t>TOTAL</t>
  </si>
  <si>
    <t>1.1</t>
  </si>
  <si>
    <t>ITEM</t>
  </si>
  <si>
    <t xml:space="preserve">BDI </t>
  </si>
  <si>
    <t>1.0</t>
  </si>
  <si>
    <t>2.0</t>
  </si>
  <si>
    <t>m²</t>
  </si>
  <si>
    <t>3.0</t>
  </si>
  <si>
    <t>4.0</t>
  </si>
  <si>
    <t>4.1</t>
  </si>
  <si>
    <t>%</t>
  </si>
  <si>
    <t>BDI</t>
  </si>
  <si>
    <t xml:space="preserve"> PLACA DE OBRA EM CHAPA DE ACO GALVANIZADO</t>
  </si>
  <si>
    <t>PLACA DE OBRA EM CHAPA DE ACO GALVANIZADO</t>
  </si>
  <si>
    <t>SERVIÇOS PRELIMINARES</t>
  </si>
  <si>
    <t>M2</t>
  </si>
  <si>
    <t>PAVIMENTAÇÃO</t>
  </si>
  <si>
    <t>M</t>
  </si>
  <si>
    <t>M3</t>
  </si>
  <si>
    <t>UND</t>
  </si>
  <si>
    <t>5.0</t>
  </si>
  <si>
    <t>5.1</t>
  </si>
  <si>
    <t>UNID.</t>
  </si>
  <si>
    <t>SINAPI</t>
  </si>
  <si>
    <t xml:space="preserve">TOTAL GERAL  S/BDI </t>
  </si>
  <si>
    <t>M²</t>
  </si>
  <si>
    <t>COMPOSIÇÃO</t>
  </si>
  <si>
    <t>CÓDIGO</t>
  </si>
  <si>
    <t>TRECHO 01</t>
  </si>
  <si>
    <t>PREFEITURA MUNICIPAL DE VERDEJANTE</t>
  </si>
  <si>
    <t>AGENTE PROMOTOR:</t>
  </si>
  <si>
    <t>PLANILHA BASE</t>
  </si>
  <si>
    <t>DATA</t>
  </si>
  <si>
    <t>VALOR DA OBRA</t>
  </si>
  <si>
    <t>ENDEREÇO:</t>
  </si>
  <si>
    <t>FONTE</t>
  </si>
  <si>
    <t>DISCRIMINAÇÃO DOS SERVIÇOS</t>
  </si>
  <si>
    <t>QUANT.</t>
  </si>
  <si>
    <t>VALOR UNITÁRIO (R$)</t>
  </si>
  <si>
    <t>VALOR TOTAL (R$)</t>
  </si>
  <si>
    <t>VALOR UNITÁRIO C/ BDI (R$)</t>
  </si>
  <si>
    <t>VALOR TOTAL C/ BDI (R$)</t>
  </si>
  <si>
    <t xml:space="preserve">1.0 </t>
  </si>
  <si>
    <t>4.1.1</t>
  </si>
  <si>
    <t>5.1.1</t>
  </si>
  <si>
    <t>TOTAL GERAL</t>
  </si>
  <si>
    <t xml:space="preserve">IMPORTA A PLANILHA O VALOR DE:  </t>
  </si>
  <si>
    <t>MEMÓRIA DE CÁLCULO</t>
  </si>
  <si>
    <t>ALTURA</t>
  </si>
  <si>
    <t>Empreendimento:</t>
  </si>
  <si>
    <t>Localização:</t>
  </si>
  <si>
    <t xml:space="preserve">Responsável Técnico/ CREA: </t>
  </si>
  <si>
    <t>Agente promotor:</t>
  </si>
  <si>
    <t>PREFEITURA MUNICIPAL DE VERDEJANTE - PE</t>
  </si>
  <si>
    <t xml:space="preserve">DISCRIMINAÇÃO DOS SERVIÇOS            </t>
  </si>
  <si>
    <t xml:space="preserve">DISCRIMINAÇÃO DA COMPOSIÇÃO         </t>
  </si>
  <si>
    <t>CUSTO UNITÁRIO (R$)</t>
  </si>
  <si>
    <t>CUSTO TOTAL (R$)</t>
  </si>
  <si>
    <t xml:space="preserve">CÓDIGO </t>
  </si>
  <si>
    <t>PLANILHA DE COMPOSIÇÃO DE BDI</t>
  </si>
  <si>
    <t>OBRA:</t>
  </si>
  <si>
    <t>DATA:</t>
  </si>
  <si>
    <t>DESPESAS INDIRETAS</t>
  </si>
  <si>
    <t>CÁLCULO DO BDI</t>
  </si>
  <si>
    <t>AC</t>
  </si>
  <si>
    <t>=</t>
  </si>
  <si>
    <t>(1 + AC)</t>
  </si>
  <si>
    <t>x</t>
  </si>
  <si>
    <t>(1 + R)</t>
  </si>
  <si>
    <t>(1 + SG)</t>
  </si>
  <si>
    <t>(1 + L)</t>
  </si>
  <si>
    <t>(1 + DF)</t>
  </si>
  <si>
    <t>-</t>
  </si>
  <si>
    <t>R</t>
  </si>
  <si>
    <t>(1 - I)</t>
  </si>
  <si>
    <t>L</t>
  </si>
  <si>
    <t>DF</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</si>
  <si>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</si>
  <si>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</si>
  <si>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</si>
  <si>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Nome do empreendimento</t>
  </si>
  <si>
    <t>Item</t>
  </si>
  <si>
    <t>Discriminação dos serviços</t>
  </si>
  <si>
    <t>Peso (%)</t>
  </si>
  <si>
    <t>Valor das obras/serviços (R$)</t>
  </si>
  <si>
    <t>Mês 01</t>
  </si>
  <si>
    <t>Mês 02</t>
  </si>
  <si>
    <t>Mês 03</t>
  </si>
  <si>
    <t>Mês 04</t>
  </si>
  <si>
    <t>Mês 05</t>
  </si>
  <si>
    <t>Concedente R$</t>
  </si>
  <si>
    <t>CAIXA</t>
  </si>
  <si>
    <t>PMV</t>
  </si>
  <si>
    <t>Total simples</t>
  </si>
  <si>
    <t>Total acumulado</t>
  </si>
  <si>
    <t>____________________________________</t>
  </si>
  <si>
    <t>REPONSÁVEL TÉCNICO</t>
  </si>
  <si>
    <t>COMPOSIÇÃO DE PREÇOS C/ DESONERAÇÃO</t>
  </si>
  <si>
    <t>6.0</t>
  </si>
  <si>
    <t>7.0</t>
  </si>
  <si>
    <t>8.0</t>
  </si>
  <si>
    <t>3.1</t>
  </si>
  <si>
    <t>3.1.1</t>
  </si>
  <si>
    <t>REFERÊNCIA:</t>
  </si>
  <si>
    <t>H</t>
  </si>
  <si>
    <t>KG</t>
  </si>
  <si>
    <t>SERVENTE COM ENCARGOS COMPLEMENTARES</t>
  </si>
  <si>
    <t>CARPINTEIRO DE FORMAS COM ENCARGOS COMPLEMENTARES</t>
  </si>
  <si>
    <t>UN</t>
  </si>
  <si>
    <t>CP2</t>
  </si>
  <si>
    <t>ITENS</t>
  </si>
  <si>
    <t>SIGLAS</t>
  </si>
  <si>
    <t>VALORES</t>
  </si>
  <si>
    <t>TAXA DE RATEIO DA ADMINISTRAÇÃO CENTRAL</t>
  </si>
  <si>
    <t>TAXA DE SEGURO E GARANTIA DO EMPREENDIMENTO</t>
  </si>
  <si>
    <t>S+G</t>
  </si>
  <si>
    <t>TAXA DE RISCO</t>
  </si>
  <si>
    <t>TAXA DE DESPESAS FINANCEIRAS</t>
  </si>
  <si>
    <t>TAXA DE LUCRO</t>
  </si>
  <si>
    <t>TAXA DE TRIBUTOS</t>
  </si>
  <si>
    <t>PIS (geralmente 0,65%)</t>
  </si>
  <si>
    <t>I</t>
  </si>
  <si>
    <t>COFINS (geralmente 3,00%)</t>
  </si>
  <si>
    <t>ISS (legislação municipal)</t>
  </si>
  <si>
    <t>CPRB (INSS)</t>
  </si>
  <si>
    <t>BDI conforme Acórdão 2622/2013 - TCU</t>
  </si>
  <si>
    <t>BDI RESULTANTE</t>
  </si>
  <si>
    <t>Placa de Obra</t>
  </si>
  <si>
    <t>PREGO DE ACO POLIDO COM CABECA 18 X 30 (2 3/4 X 10)</t>
  </si>
  <si>
    <t>DGILSON FERREIRA GONDIM - CREA -PE 1817136593</t>
  </si>
  <si>
    <t xml:space="preserve">Cronograma Físico-Financeiro </t>
  </si>
  <si>
    <t>DGILSON FERREIRA GONDIM</t>
  </si>
  <si>
    <t>ENG.ª CIVIL - CREA/PE 1817136593</t>
  </si>
  <si>
    <t>ASSENTAMENTO DE GUIA (MEIO-FIO) EM TRECHO RETO, CONFECCIONADA EM CONCRETO PRÉ-FABRICADO, DIMENSÕES 100X15X13X30 CM (COMPRIMENTO X BASE INFERIOR X BASE SUPERIOR X ALTURA), PARA VIAS URBANAS (USO VIÁRIO). AF_06/2016</t>
  </si>
  <si>
    <t>Mês 06</t>
  </si>
  <si>
    <t>PLANILHA ORÇAMENTÁRIA ESTIMATIVA</t>
  </si>
  <si>
    <t>RUA PROJETADA 1</t>
  </si>
  <si>
    <t>RUA PROJETADA 2</t>
  </si>
  <si>
    <t>RUA JOAQUINA GONDIM</t>
  </si>
  <si>
    <t>RUA DA CAIXA D'AGUA - GROSSOS</t>
  </si>
  <si>
    <t>TERRAPLENAGEM</t>
  </si>
  <si>
    <t>COMPLEMENTOS</t>
  </si>
  <si>
    <t>SINALIZAÇÃO</t>
  </si>
  <si>
    <t>CP-II</t>
  </si>
  <si>
    <t>Origem da Composição SINAPI Jan/2020 item 74209/001 (JANEIRO/2020)</t>
  </si>
  <si>
    <t>INSUMO</t>
  </si>
  <si>
    <t>PLACA DE OBRA (PARA CONSTRUCAO CIVIL) EM CHAPA GALVANIZADA *N. 22*, ADESIVADA, DE *2,4 X 1,2* M (SEM POSTES PARA FIXACAO)</t>
  </si>
  <si>
    <t>CONCRETO MAGRO PARA LASTRO, TRAÇO 1:4,5:4,5 (CIMENTO/ AREIA
MÉDIA/ BRITA 1) - PREPARO MECÂNICO COM BETONEIRA 400 L.
AF_07/2016</t>
  </si>
  <si>
    <t>SARRAFO DE MADEIRA NAO APARELHADA *2,5 X 7* CM,
MACARANDUBA, ANGELIM OU EQUIVALENTE DA REGIAO</t>
  </si>
  <si>
    <t>PONTALETE DE MADEIRA NAO APARELHADA *7,5 X 7,5* CM (3 X 3 ")
PINUS, MISTA OU EQUIVALENTE DA REGIAO</t>
  </si>
  <si>
    <t>CP-I</t>
  </si>
  <si>
    <t>M³</t>
  </si>
  <si>
    <t>REGULARIZAÇÃO E COMPACTAÇÃO DE SUBLEITO DE SOLO PREDOMINANTEMENTE ARGILOSO. AF_11/2019</t>
  </si>
  <si>
    <t>EXECUÇÃO DE PAVIMENTO EM PARALELEPÍPEDOS, REJUNTAMENTO COM ARGAMASSA TRAÇO 1:3 (CIMENTO E AREIA). AF_05/2020</t>
  </si>
  <si>
    <t>EXECUÇÃO DE SARJETA DE CONCRETO USINADO, MOLDADA IN LOCO EM TRECHO RETO, 30 CM BASE X 10 CM ALTURA. AF_06/2016</t>
  </si>
  <si>
    <t>EXECUÇÃO DE PASSEIO (CALÇADA) OU PISO DE CONCRETO COM CONCRETO MOLDADO IN LOCO, FEITO EM OBRA, ACABAMENTO CONVENCIONAL, NÃO ARMADO. AF_08/2022</t>
  </si>
  <si>
    <t>PINTURA DE MEIO-FIO COM TINTA BRANCA A BASE DE CAL (CAIAÇÃO). AF_05/2021</t>
  </si>
  <si>
    <t>C4624</t>
  </si>
  <si>
    <t>PISO PODOTÁTIL EXTERNO EM PMC ESP. 3CM, ASSENTADO COM ARGAMASSA M2
(FORNECIMENTO E ASSENTAMENTO)</t>
  </si>
  <si>
    <t>C4624-ICE</t>
  </si>
  <si>
    <t>SEINFRA-CE</t>
  </si>
  <si>
    <t xml:space="preserve">Origem da Composição - Própria </t>
  </si>
  <si>
    <t xml:space="preserve">OBS: </t>
  </si>
  <si>
    <t>COMPOSIÇÃO ELABORADA COM BASE NO DETALHAMENTO DISPONÍVEL NO PROJETO ARQUITETÔNICO</t>
  </si>
  <si>
    <t>RAMPA DE ACESSO PARA PORTADORES DE NECESSIDADES ESPECIAIS (PASSEIOS), INCLUSIVE CONSTRUÇÃO DE MEIO-FIO REBAIXADO, ESCAVAÇÃO, REMOÇÃO, APILOAMENTO MANUAL E PASSEIO, CONFORME DETALHE</t>
  </si>
  <si>
    <t>PEDREIRO COM ENCARGOS COMPLEMENTARES</t>
  </si>
  <si>
    <t>SARRAFO *2,5 X 7,5* CM EM PINUS, MISTA OU EQUIVALENTE DA REGIAO - BRUTA</t>
  </si>
  <si>
    <t>CONCRETO FCK = 15MPA, TRAÇO 1:3,4:3,5 (EM MASSA SECA DE CIMENTO/ AREIA/MÉDIA/ BRITA 1) - PREPARO MECÂNICO COM BETONEIRA 400 L. AF_05/2021</t>
  </si>
  <si>
    <t>PISO PODOTÁTIL EXTERNO EM PMC ESP. 3CM, ASSENTADO COM ARGAMASSA (FORNECIMENTO E ASSENTAMENTO).</t>
  </si>
  <si>
    <t>Placa de regulamentação em aço, R1 lado 0,248 m - película retrorrefletiva tipo I + SI - fornecimento e implantação</t>
  </si>
  <si>
    <t>PLACA ESMALTADA PARA IDENTIFICAÇÃO NR DE RUA, DIMENSÕES 45X25CM</t>
  </si>
  <si>
    <t>Origem da Composição SINAPI Jan/2020 SINAPI 73916/002 PLACA ESMALTADA PARA IDENTIFICAÇÃO NR DE RUA, DIMENSÕES 45X25CM</t>
  </si>
  <si>
    <t>BUCHA DE NYLON SEM ABA S6, COM PARAFUSO DE 4,20 X 40 MM EM ACO ZINCADO COM ROSCA SOBERBA, CABECA CHATA E FENDA PHILLIPS</t>
  </si>
  <si>
    <t>PLACA DE ACO ESMALTADA PARA IDENTIFICACAO DE RUA, *45 CM X 20* CM</t>
  </si>
  <si>
    <t>CP3</t>
  </si>
  <si>
    <t>CP-III</t>
  </si>
  <si>
    <t>SINAPI 12/2022 COM DESONERAÇÃO, SICRO COM DESONERAÇÃO (PE 10/2022), SEINFRA 27.1 COM DESONERAÇÃO</t>
  </si>
  <si>
    <t>OS ENCARGOS SOCIAIS COM DESONERAÇÃO PARA MÃO DE OBRA HORISTA E MENSALISTA ATENDEM AO ESTABELECIDO NO SINAPI/PE</t>
  </si>
  <si>
    <t>TRECHO 1</t>
  </si>
  <si>
    <t>TRECHO 2</t>
  </si>
  <si>
    <t>Total x largura x espessura</t>
  </si>
  <si>
    <t>Igual a metragem do meio fio</t>
  </si>
  <si>
    <t>Total x 0,2 ( largura do Piso tátil )</t>
  </si>
  <si>
    <t>Soma das aberturas - desconto</t>
  </si>
  <si>
    <t>Quant de Rampas x comprimento das Rampas - desconto</t>
  </si>
  <si>
    <t>Execução de Rampas</t>
  </si>
  <si>
    <t>Quantidade de Placas de identificação</t>
  </si>
  <si>
    <t>Quantidade de Placas Sinalização</t>
  </si>
  <si>
    <t>3.2</t>
  </si>
  <si>
    <t>3.2.1</t>
  </si>
  <si>
    <t>3.2.2</t>
  </si>
  <si>
    <t>3.3</t>
  </si>
  <si>
    <t>3.3.1</t>
  </si>
  <si>
    <t>3.3.2</t>
  </si>
  <si>
    <t>3.3.3</t>
  </si>
  <si>
    <t>3.3.4</t>
  </si>
  <si>
    <t>3.3.5</t>
  </si>
  <si>
    <t>3.4</t>
  </si>
  <si>
    <t>3.4.1</t>
  </si>
  <si>
    <t>3.4.2</t>
  </si>
  <si>
    <t>4.2</t>
  </si>
  <si>
    <t>4.2.1</t>
  </si>
  <si>
    <t>4.2.2</t>
  </si>
  <si>
    <t>4.3</t>
  </si>
  <si>
    <t>4.3.1</t>
  </si>
  <si>
    <t>4.3.2</t>
  </si>
  <si>
    <t>4.3.3</t>
  </si>
  <si>
    <t>4.3.4</t>
  </si>
  <si>
    <t>4.3.5</t>
  </si>
  <si>
    <t>4.4</t>
  </si>
  <si>
    <t>4.4.1</t>
  </si>
  <si>
    <t>4.4.2</t>
  </si>
  <si>
    <t>5.2</t>
  </si>
  <si>
    <t>5.2.1</t>
  </si>
  <si>
    <t>5.2.2</t>
  </si>
  <si>
    <t>5.3</t>
  </si>
  <si>
    <t>5.3.1</t>
  </si>
  <si>
    <t>5.3.2</t>
  </si>
  <si>
    <t>5.3.3</t>
  </si>
  <si>
    <t>5.3.4</t>
  </si>
  <si>
    <t>5.3.5</t>
  </si>
  <si>
    <t>5.4</t>
  </si>
  <si>
    <t>5.4.1</t>
  </si>
  <si>
    <t>5.4.2</t>
  </si>
  <si>
    <t>TRECHO 02</t>
  </si>
  <si>
    <t>TRECHO 03</t>
  </si>
  <si>
    <t>6.1</t>
  </si>
  <si>
    <t>6.1.1</t>
  </si>
  <si>
    <t>6.2</t>
  </si>
  <si>
    <t>6.2.1</t>
  </si>
  <si>
    <t>6.2.2</t>
  </si>
  <si>
    <t>6.3</t>
  </si>
  <si>
    <t>6.3.1</t>
  </si>
  <si>
    <t>6.3.2</t>
  </si>
  <si>
    <t>6.3.3</t>
  </si>
  <si>
    <t>6.3.4</t>
  </si>
  <si>
    <t>6.3.5</t>
  </si>
  <si>
    <t>6.4</t>
  </si>
  <si>
    <t>6.4.1</t>
  </si>
  <si>
    <t>6.4.2</t>
  </si>
  <si>
    <t>8.1</t>
  </si>
  <si>
    <t>8.1.1</t>
  </si>
  <si>
    <t>8.2</t>
  </si>
  <si>
    <t>8.2.1</t>
  </si>
  <si>
    <t>8.2.2</t>
  </si>
  <si>
    <t>8.3</t>
  </si>
  <si>
    <t>8.3.1</t>
  </si>
  <si>
    <t>8.3.2</t>
  </si>
  <si>
    <t>8.3.3</t>
  </si>
  <si>
    <t>8.3.4</t>
  </si>
  <si>
    <t>8.3.5</t>
  </si>
  <si>
    <t>8.4</t>
  </si>
  <si>
    <t>7.1</t>
  </si>
  <si>
    <t>7.1.1</t>
  </si>
  <si>
    <t>7.2</t>
  </si>
  <si>
    <t>7.2.1</t>
  </si>
  <si>
    <t>7.2.2</t>
  </si>
  <si>
    <t>7.3</t>
  </si>
  <si>
    <t>7.3.1</t>
  </si>
  <si>
    <t>7.3.2</t>
  </si>
  <si>
    <t>7.3.3</t>
  </si>
  <si>
    <t>7.3.4</t>
  </si>
  <si>
    <t>7.3.5</t>
  </si>
  <si>
    <t>7.4</t>
  </si>
  <si>
    <t>7.4.1</t>
  </si>
  <si>
    <t>7.4.2</t>
  </si>
  <si>
    <t>BAIRRO CENTRO - SEDE MUNICÍPIO VERDEJANTE/PE, BAIRRO PADRE JOSÉ MARIA - SEDE MUNICÍPIO VERDEJANTE/PE, DISTRITO DA LAGOA DOS MILAGRES - MUNICÍPIO VERDEJANTE/PE E DISTRITO DOS GROSSOS - MUNICÍPIO VERDEJANTE/PE.</t>
  </si>
  <si>
    <t>Mês 07</t>
  </si>
  <si>
    <t>Mês 08</t>
  </si>
  <si>
    <t>Mês 09</t>
  </si>
  <si>
    <t>TRECHO 01 + CURVA</t>
  </si>
  <si>
    <t>TRECHO 02 + CURVA</t>
  </si>
  <si>
    <t>RUA PROJETADA 1 - POVOADO LAGOA DOS MILAGRES</t>
  </si>
  <si>
    <t>RUA DO CEMITÉRIO - POVOADO LAGOA DOS MILAGRES</t>
  </si>
  <si>
    <t>OBJETO: PAVIMENTAÇÃO EM PEDRAS PARALELEPÍPEDO NAS RUA PROJETADA ( Alameda José Tavares de Sá ), RUA PROJETADA 1, RUA PROJETADA 2, RUA JOAQUINA GONDIM, RUA PROJETADA 1 – POVOADO LAGOA DOS MILAGRES, RUA DO CEMITÉRIO  - POVOADO LAGOA DOS MILAGRES, RUA DA CAIXA D'AGUA – POVOADO GROSSOS.</t>
  </si>
  <si>
    <t>2.1</t>
  </si>
  <si>
    <t>RUA PROJETADA ( Alameda José Tavares de Sá )</t>
  </si>
  <si>
    <t>SICRO</t>
  </si>
  <si>
    <t>ADMINISTRAÇÃO LOCAL</t>
  </si>
  <si>
    <t>ENGENHEIRO CIVIL JUNIOR COM ENCARGOS COMPLEMENTARES</t>
  </si>
  <si>
    <t>ENCARREGADO GERAL DE OBRAS COM ENCARGOS COMPLEMENTARES</t>
  </si>
  <si>
    <t>MÊS</t>
  </si>
  <si>
    <t>COMPOSIÇÃO ELABORADA COM BASE NO PROJETO EXECUTIVO</t>
  </si>
  <si>
    <t>9.0</t>
  </si>
  <si>
    <t>9.1</t>
  </si>
  <si>
    <t>9.1.1</t>
  </si>
  <si>
    <t>9.2</t>
  </si>
  <si>
    <t>9.2.1</t>
  </si>
  <si>
    <t>9.2.2</t>
  </si>
  <si>
    <t>9.3</t>
  </si>
  <si>
    <t>9.3.1</t>
  </si>
  <si>
    <t>9.3.2</t>
  </si>
  <si>
    <t>9.3.3</t>
  </si>
  <si>
    <t>9.3.4</t>
  </si>
  <si>
    <t>9.3.5</t>
  </si>
  <si>
    <t>9.4</t>
  </si>
  <si>
    <t>9.4.1</t>
  </si>
  <si>
    <t>9.4.2</t>
  </si>
  <si>
    <t>CP4</t>
  </si>
  <si>
    <t>CP-IV</t>
  </si>
  <si>
    <t>8.4.1</t>
  </si>
  <si>
    <t>8.4.2</t>
  </si>
  <si>
    <t>CONSIDERAÇÕES</t>
  </si>
  <si>
    <t>ENCARREGADO GERAL TRABALHANDO 2 HORAS/DIA POR 3 VEZES NA SEMANA RESULTARÁ EM 6 HORAS/SEMANA. 6HORAS/SEMANA * 4 SEMANAS DE 1 MÊS RESULTA EM 24 HORAS/MÊS. UM TRABALHADOR COMUM TRABALHA EM TORNO DE 48HORAS/SEMANA * 4 SEMANA RESULTA EM 192 HORAS/MÊS. 24H(ENCARREGADO)/192H = 0,125</t>
  </si>
  <si>
    <t>ENGENHEIRO TRABALHANDO 1,5 HORA/DIA POR 2 VEZES NA SEMANA RESULTARÁ EM 3 HORAS/SEMANA. 3HORAS/SEMANA * 4 SEMANAS DE 1 MÊS RESULTA EM 12 HORAS/MÊS. UM TRABALHADOR COMUM TRABALHA EM TORNO DE 48HORAS/SEMANA * 4 SEMANA RESULTA EM 192 HORAS/MÊS. 12H(ENGENHEIRO)/192H = 0,063</t>
  </si>
  <si>
    <t>OITOCENTOS E CINQUENTA MIL, TREZENTOS E QUINZE REAIS E NOVENTA E QUATRO CENTAVOS.</t>
  </si>
  <si>
    <t>PISO PODOTÁTIL EXTERNO EM PMC ESP. 3CM, ASSENTADO COM ARGAMASSA M2 (FORNECIMENTO E ASSENTAMENTO)</t>
  </si>
  <si>
    <t>Contrapartida</t>
  </si>
  <si>
    <t>Total</t>
  </si>
  <si>
    <t>Repasse (emenda)</t>
  </si>
  <si>
    <t>Pavimentação em Paralelepipedo Convenio Caixa</t>
  </si>
</sst>
</file>

<file path=xl/styles.xml><?xml version="1.0" encoding="utf-8"?>
<styleSheet xmlns="http://schemas.openxmlformats.org/spreadsheetml/2006/main">
  <numFmts count="27">
    <numFmt numFmtId="7" formatCode="&quot;R$&quot;\ #,##0.00;\-&quot;R$&quot;\ #,##0.00"/>
    <numFmt numFmtId="44" formatCode="_-&quot;R$&quot;\ * #,##0.00_-;\-&quot;R$&quot;\ * #,##0.00_-;_-&quot;R$&quot;\ * &quot;-&quot;??_-;_-@_-"/>
    <numFmt numFmtId="43" formatCode="_-* #,##0.00_-;\-* #,##0.00_-;_-* &quot;-&quot;??_-;_-@_-"/>
    <numFmt numFmtId="164" formatCode="_(* #,##0_);_(* \(#,##0\);_(* &quot;-&quot;_);_(@_)"/>
    <numFmt numFmtId="165" formatCode="_(&quot;R$ &quot;* #,##0.00_);_(&quot;R$ &quot;* \(#,##0.00\);_(&quot;R$ &quot;* &quot;-&quot;??_);_(@_)"/>
    <numFmt numFmtId="166" formatCode="_(* #,##0.00_);_(* \(#,##0.00\);_(* &quot;-&quot;??_);_(@_)"/>
    <numFmt numFmtId="167" formatCode="_(* #,##0.00_);_(* \(#,##0.00\);_(* \-??_);_(@_)"/>
    <numFmt numFmtId="168" formatCode="#,##0.00&quot; &quot;;&quot; (&quot;#,##0.00&quot;)&quot;;&quot; -&quot;#&quot; &quot;;@&quot; &quot;"/>
    <numFmt numFmtId="169" formatCode="#,##0.00&quot; &quot;;&quot;-&quot;#,##0.00&quot; &quot;;&quot; -&quot;#&quot; &quot;;@&quot; &quot;"/>
    <numFmt numFmtId="170" formatCode="[$R$-416]&quot; &quot;#,##0.00;[Red]&quot;-&quot;[$R$-416]&quot; &quot;#,##0.00"/>
    <numFmt numFmtId="171" formatCode="_-* #,##0.00\ _€_-;\-* #,##0.00\ _€_-;_-* &quot;-&quot;??\ _€_-;_-@_-"/>
    <numFmt numFmtId="172" formatCode="#\,##0."/>
    <numFmt numFmtId="173" formatCode="_(&quot;$&quot;* #,##0_);_(&quot;$&quot;* \(#,##0\);_(&quot;$&quot;* &quot;-&quot;_);_(@_)"/>
    <numFmt numFmtId="174" formatCode="_(&quot;$&quot;* #,##0.00_);_(&quot;$&quot;* \(#,##0.00\);_(&quot;$&quot;* &quot;-&quot;??_);_(@_)"/>
    <numFmt numFmtId="175" formatCode="\$#."/>
    <numFmt numFmtId="176" formatCode="#.00"/>
    <numFmt numFmtId="177" formatCode="0.00_)"/>
    <numFmt numFmtId="178" formatCode="%#.00"/>
    <numFmt numFmtId="179" formatCode="#\,##0.00"/>
    <numFmt numFmtId="180" formatCode="#,"/>
    <numFmt numFmtId="181" formatCode="&quot;R$&quot;\ #,##0.00"/>
    <numFmt numFmtId="182" formatCode="_(* #,##0.000_);_(* \(#,##0.000\);_(* &quot;-&quot;??_);_(@_)"/>
    <numFmt numFmtId="183" formatCode="_(&quot;R$&quot;* #,##0.00_);_(&quot;R$&quot;* \(#,##0.00\);_(&quot;R$&quot;* &quot;-&quot;??_);_(@_)"/>
    <numFmt numFmtId="184" formatCode="0.00000"/>
    <numFmt numFmtId="185" formatCode="0.0000"/>
    <numFmt numFmtId="186" formatCode="0.0"/>
    <numFmt numFmtId="187" formatCode="_-&quot;R$&quot;\ * #,##0.0000_-;\-&quot;R$&quot;\ * #,##0.0000_-;_-&quot;R$&quot;\ * &quot;-&quot;??_-;_-@_-"/>
  </numFmts>
  <fonts count="61">
    <font>
      <sz val="11"/>
      <color theme="1"/>
      <name val="Calibri"/>
      <family val="2"/>
      <scheme val="minor"/>
    </font>
    <font>
      <sz val="10"/>
      <name val="Arial"/>
      <family val="2"/>
    </font>
    <font>
      <b/>
      <sz val="11"/>
      <color theme="1"/>
      <name val="Calibri"/>
      <family val="2"/>
      <scheme val="minor"/>
    </font>
    <font>
      <sz val="9"/>
      <name val="Arial"/>
      <family val="2"/>
    </font>
    <font>
      <sz val="9"/>
      <color indexed="10"/>
      <name val="Times New Roman"/>
      <family val="1"/>
    </font>
    <font>
      <b/>
      <sz val="12"/>
      <color theme="1"/>
      <name val="Calibri"/>
      <family val="2"/>
      <scheme val="minor"/>
    </font>
    <font>
      <b/>
      <sz val="10"/>
      <name val="Arial"/>
      <family val="2"/>
    </font>
    <font>
      <sz val="12"/>
      <color theme="1"/>
      <name val="Calibri"/>
      <family val="2"/>
      <scheme val="minor"/>
    </font>
    <font>
      <b/>
      <sz val="12"/>
      <name val="Calibri"/>
      <family val="2"/>
      <scheme val="minor"/>
    </font>
    <font>
      <sz val="12"/>
      <name val="Calibri"/>
      <family val="2"/>
      <scheme val="minor"/>
    </font>
    <font>
      <b/>
      <sz val="14"/>
      <name val="Arial"/>
      <family val="2"/>
    </font>
    <font>
      <sz val="11"/>
      <color indexed="8"/>
      <name val="Calibri"/>
      <family val="2"/>
    </font>
    <font>
      <sz val="11"/>
      <color indexed="8"/>
      <name val="Arial"/>
      <family val="2"/>
    </font>
    <font>
      <sz val="8"/>
      <name val="Arial"/>
      <family val="2"/>
    </font>
    <font>
      <sz val="10"/>
      <color indexed="8"/>
      <name val="Arial"/>
      <family val="2"/>
    </font>
    <font>
      <sz val="10"/>
      <color rgb="FF000000"/>
      <name val="Arial1"/>
      <family val="2"/>
    </font>
    <font>
      <sz val="11"/>
      <color rgb="FF000000"/>
      <name val="Calibri"/>
      <family val="2"/>
    </font>
    <font>
      <b/>
      <i/>
      <sz val="16"/>
      <color rgb="FF000000"/>
      <name val="Arial"/>
      <family val="2"/>
    </font>
    <font>
      <sz val="11"/>
      <color rgb="FF000000"/>
      <name val="Arial"/>
      <family val="2"/>
    </font>
    <font>
      <b/>
      <i/>
      <u val="single"/>
      <sz val="11"/>
      <color rgb="FF000000"/>
      <name val="Arial"/>
      <family val="2"/>
    </font>
    <font>
      <sz val="10"/>
      <color indexed="8"/>
      <name val="MS Sans Serif"/>
      <family val="2"/>
    </font>
    <font>
      <sz val="1"/>
      <color indexed="8"/>
      <name val="Courier"/>
      <family val="3"/>
    </font>
    <font>
      <u val="single"/>
      <sz val="6"/>
      <color indexed="36"/>
      <name val="MS Sans Serif"/>
      <family val="2"/>
    </font>
    <font>
      <u val="single"/>
      <sz val="11"/>
      <color indexed="12"/>
      <name val="Arial"/>
      <family val="2"/>
    </font>
    <font>
      <sz val="10"/>
      <name val="Courier"/>
      <family val="3"/>
    </font>
    <font>
      <sz val="12"/>
      <name val="Times New Roman"/>
      <family val="1"/>
    </font>
    <font>
      <b/>
      <i/>
      <sz val="16"/>
      <name val="Helv"/>
      <family val="2"/>
    </font>
    <font>
      <sz val="10"/>
      <name val="Times New Roman"/>
      <family val="1"/>
    </font>
    <font>
      <sz val="10"/>
      <name val="MS Sans Serif"/>
      <family val="2"/>
    </font>
    <font>
      <sz val="1"/>
      <color indexed="18"/>
      <name val="Courier"/>
      <family val="3"/>
    </font>
    <font>
      <b/>
      <sz val="1"/>
      <color indexed="8"/>
      <name val="Courier"/>
      <family val="3"/>
    </font>
    <font>
      <b/>
      <sz val="12"/>
      <color indexed="8"/>
      <name val="Calibri"/>
      <family val="2"/>
      <scheme val="minor"/>
    </font>
    <font>
      <sz val="12"/>
      <color rgb="FF000000"/>
      <name val="Calibri"/>
      <family val="2"/>
      <scheme val="minor"/>
    </font>
    <font>
      <sz val="12"/>
      <color indexed="8"/>
      <name val="Calibri"/>
      <family val="2"/>
      <scheme val="minor"/>
    </font>
    <font>
      <sz val="8"/>
      <name val="Calibri"/>
      <family val="2"/>
      <scheme val="minor"/>
    </font>
    <font>
      <sz val="10"/>
      <color rgb="FF000000"/>
      <name val="Arial"/>
      <family val="2"/>
    </font>
    <font>
      <sz val="11"/>
      <name val="Arial"/>
      <family val="2"/>
    </font>
    <font>
      <b/>
      <sz val="9"/>
      <name val="Arial"/>
      <family val="2"/>
    </font>
    <font>
      <b/>
      <sz val="12"/>
      <name val="Arial"/>
      <family val="2"/>
    </font>
    <font>
      <b/>
      <sz val="14"/>
      <color theme="1"/>
      <name val="Calibri"/>
      <family val="2"/>
      <scheme val="minor"/>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18"/>
      <color indexed="56"/>
      <name val="Cambria"/>
      <family val="2"/>
    </font>
    <font>
      <b/>
      <sz val="11"/>
      <name val="Arial"/>
      <family val="2"/>
    </font>
    <font>
      <sz val="4"/>
      <name val="Arial"/>
      <family val="2"/>
    </font>
    <font>
      <b/>
      <sz val="11"/>
      <color indexed="8"/>
      <name val="Arial"/>
      <family val="2"/>
    </font>
    <font>
      <sz val="9"/>
      <color theme="1"/>
      <name val="Arial"/>
      <family val="2"/>
    </font>
    <font>
      <sz val="4"/>
      <color indexed="12"/>
      <name val="Arial"/>
      <family val="2"/>
    </font>
    <font>
      <sz val="4"/>
      <color theme="1"/>
      <name val="Arial"/>
      <family val="2"/>
    </font>
    <font>
      <b/>
      <sz val="10"/>
      <color theme="1"/>
      <name val="Arial"/>
      <family val="2"/>
    </font>
    <font>
      <i/>
      <sz val="12"/>
      <color indexed="8"/>
      <name val="Calibri"/>
      <family val="2"/>
    </font>
    <font>
      <sz val="12"/>
      <color indexed="8"/>
      <name val="Calibri"/>
      <family val="2"/>
    </font>
    <font>
      <b/>
      <sz val="12"/>
      <color indexed="8"/>
      <name val="Calibri"/>
      <family val="2"/>
    </font>
    <font>
      <sz val="11"/>
      <color theme="1"/>
      <name val="Arial"/>
      <family val="2"/>
    </font>
    <font>
      <sz val="10"/>
      <color theme="1"/>
      <name val="Calibri"/>
      <family val="2"/>
      <scheme val="minor"/>
    </font>
    <font>
      <b/>
      <sz val="11"/>
      <color theme="1"/>
      <name val="Arial"/>
      <family val="2"/>
    </font>
    <font>
      <sz val="10"/>
      <color theme="1"/>
      <name val="Arial"/>
      <family val="2"/>
    </font>
    <font>
      <sz val="9"/>
      <color rgb="FFFF0000"/>
      <name val="Arial"/>
      <family val="2"/>
    </font>
    <font>
      <b/>
      <sz val="11"/>
      <color rgb="FF000000"/>
      <name val="Arial"/>
      <family val="2"/>
    </font>
  </fonts>
  <fills count="23">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E3FBD1"/>
        <bgColor indexed="64"/>
      </patternFill>
    </fill>
    <fill>
      <patternFill patternType="solid">
        <fgColor indexed="43"/>
        <bgColor indexed="64"/>
      </patternFill>
    </fill>
    <fill>
      <patternFill patternType="gray0625">
        <bgColor indexed="26"/>
      </patternFill>
    </fill>
    <fill>
      <patternFill patternType="mediumGray"/>
    </fill>
    <fill>
      <patternFill patternType="solid">
        <fgColor theme="5" tint="0.5999900102615356"/>
        <bgColor indexed="64"/>
      </patternFill>
    </fill>
    <fill>
      <patternFill patternType="solid">
        <fgColor rgb="FFFFC000"/>
        <bgColor indexed="64"/>
      </patternFill>
    </fill>
    <fill>
      <patternFill patternType="solid">
        <fgColor rgb="FFFFFFFF"/>
        <bgColor indexed="64"/>
      </patternFill>
    </fill>
    <fill>
      <patternFill patternType="lightGray"/>
    </fill>
    <fill>
      <patternFill patternType="solid">
        <fgColor theme="6" tint="0.5999600291252136"/>
        <bgColor indexed="64"/>
      </patternFill>
    </fill>
    <fill>
      <patternFill patternType="solid">
        <fgColor theme="6" tint="0.5999900102615356"/>
        <bgColor indexed="64"/>
      </patternFill>
    </fill>
    <fill>
      <patternFill patternType="solid">
        <fgColor rgb="FFFFFFCC"/>
        <bgColor indexed="64"/>
      </patternFill>
    </fill>
  </fills>
  <borders count="55">
    <border>
      <left/>
      <right/>
      <top/>
      <bottom/>
      <diagonal/>
    </border>
    <border>
      <left style="thin"/>
      <right/>
      <top style="thin"/>
      <bottom style="thin"/>
    </border>
    <border>
      <left style="thin"/>
      <right style="thin"/>
      <top style="thin"/>
      <bottom style="thin"/>
    </border>
    <border>
      <left style="thin"/>
      <right/>
      <top/>
      <bottom style="thin"/>
    </border>
    <border>
      <left style="thin"/>
      <right style="thin"/>
      <top/>
      <bottom style="thin"/>
    </border>
    <border>
      <left style="thin"/>
      <right style="thin"/>
      <top/>
      <bottom/>
    </border>
    <border>
      <left style="thin"/>
      <right/>
      <top/>
      <bottom/>
    </border>
    <border>
      <left/>
      <right style="medium"/>
      <top/>
      <bottom/>
    </border>
    <border>
      <left/>
      <right/>
      <top style="hair"/>
      <bottom style="thin"/>
    </border>
    <border>
      <left/>
      <right/>
      <top/>
      <bottom style="hair"/>
    </border>
    <border>
      <left style="medium"/>
      <right style="medium"/>
      <top style="medium"/>
      <bottom style="medium"/>
    </border>
    <border>
      <left style="medium"/>
      <right style="medium"/>
      <top/>
      <bottom style="medium"/>
    </border>
    <border>
      <left/>
      <right/>
      <top style="thin"/>
      <bottom/>
    </border>
    <border>
      <left/>
      <right style="thin"/>
      <top/>
      <bottom/>
    </border>
    <border>
      <left/>
      <right/>
      <top/>
      <bottom style="thin"/>
    </border>
    <border>
      <left/>
      <right style="thin"/>
      <top/>
      <bottom style="thin"/>
    </border>
    <border>
      <left style="medium"/>
      <right/>
      <top/>
      <bottom style="medium"/>
    </border>
    <border>
      <left style="medium"/>
      <right/>
      <top style="medium"/>
      <bottom style="medium"/>
    </border>
    <border>
      <left/>
      <right style="thin"/>
      <top style="thin"/>
      <bottom style="thin"/>
    </border>
    <border>
      <left style="thin"/>
      <right/>
      <top style="thin"/>
      <bottom/>
    </border>
    <border>
      <left style="thin"/>
      <right style="thin"/>
      <top style="thin"/>
      <bottom/>
    </border>
    <border>
      <left/>
      <right/>
      <top style="thin"/>
      <bottom style="thin"/>
    </border>
    <border>
      <left style="thin"/>
      <right/>
      <top/>
      <bottom style="hair"/>
    </border>
    <border>
      <left style="thin"/>
      <right style="thin"/>
      <top/>
      <bottom style="hair"/>
    </border>
    <border>
      <left style="thin"/>
      <right/>
      <top style="hair"/>
      <bottom style="hair"/>
    </border>
    <border>
      <left/>
      <right/>
      <top style="hair"/>
      <bottom style="hair"/>
    </border>
    <border>
      <left style="thin"/>
      <right style="thin"/>
      <top style="hair"/>
      <bottom style="hair"/>
    </border>
    <border>
      <left style="thin"/>
      <right/>
      <top style="hair"/>
      <bottom/>
    </border>
    <border>
      <left/>
      <right/>
      <top style="hair"/>
      <bottom/>
    </border>
    <border>
      <left style="thin"/>
      <right style="thin"/>
      <top style="hair"/>
      <bottom/>
    </border>
    <border>
      <left style="hair"/>
      <right/>
      <top style="hair"/>
      <bottom style="hair"/>
    </border>
    <border>
      <left/>
      <right style="thin"/>
      <top style="hair"/>
      <bottom style="hair"/>
    </border>
    <border>
      <left style="hair"/>
      <right/>
      <top/>
      <bottom/>
    </border>
    <border>
      <left/>
      <right style="thin"/>
      <top style="hair"/>
      <bottom/>
    </border>
    <border>
      <left style="medium"/>
      <right style="thin"/>
      <top style="thin"/>
      <bottom style="thin"/>
    </border>
    <border>
      <left/>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bottom/>
    </border>
    <border>
      <left style="medium"/>
      <right/>
      <top style="medium"/>
      <bottom/>
    </border>
    <border>
      <left/>
      <right/>
      <top style="medium"/>
      <bottom/>
    </border>
    <border>
      <left/>
      <right style="medium"/>
      <top style="medium"/>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medium"/>
      <top style="hair"/>
      <bottom/>
    </border>
    <border>
      <left/>
      <right style="medium"/>
      <top/>
      <bottom style="hair"/>
    </border>
  </borders>
  <cellStyleXfs count="17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7" fontId="1" fillId="0" borderId="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5" fillId="0" borderId="0" applyNumberFormat="0" applyBorder="0" applyProtection="0">
      <alignment/>
    </xf>
    <xf numFmtId="0" fontId="15" fillId="0" borderId="0" applyNumberFormat="0" applyBorder="0" applyProtection="0">
      <alignment/>
    </xf>
    <xf numFmtId="168" fontId="15" fillId="0" borderId="0" applyBorder="0" applyProtection="0">
      <alignment/>
    </xf>
    <xf numFmtId="168" fontId="15" fillId="0" borderId="0" applyBorder="0" applyProtection="0">
      <alignment/>
    </xf>
    <xf numFmtId="0" fontId="11" fillId="0" borderId="0">
      <alignment/>
      <protection/>
    </xf>
    <xf numFmtId="0" fontId="15" fillId="0" borderId="0" applyNumberFormat="0" applyBorder="0" applyProtection="0">
      <alignment/>
    </xf>
    <xf numFmtId="0" fontId="16" fillId="0" borderId="0" applyNumberFormat="0" applyBorder="0" applyProtection="0">
      <alignment/>
    </xf>
    <xf numFmtId="169" fontId="16" fillId="0" borderId="0" applyBorder="0" applyProtection="0">
      <alignment/>
    </xf>
    <xf numFmtId="0" fontId="17" fillId="0" borderId="0" applyNumberFormat="0" applyBorder="0" applyProtection="0">
      <alignment horizontal="center"/>
    </xf>
    <xf numFmtId="0" fontId="17" fillId="0" borderId="0" applyNumberFormat="0" applyBorder="0" applyProtection="0">
      <alignment horizontal="center" textRotation="90"/>
    </xf>
    <xf numFmtId="0" fontId="1" fillId="0" borderId="0">
      <alignment/>
      <protection/>
    </xf>
    <xf numFmtId="0" fontId="1" fillId="0" borderId="0">
      <alignment/>
      <protection/>
    </xf>
    <xf numFmtId="0" fontId="18"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Border="0" applyProtection="0">
      <alignment/>
    </xf>
    <xf numFmtId="170" fontId="19" fillId="0" borderId="0" applyBorder="0" applyProtection="0">
      <alignment/>
    </xf>
    <xf numFmtId="166" fontId="1" fillId="0" borderId="0" applyFont="0" applyFill="0" applyBorder="0" applyAlignment="0" applyProtection="0"/>
    <xf numFmtId="168" fontId="15" fillId="0" borderId="0" applyBorder="0" applyProtection="0">
      <alignmen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0" fontId="20" fillId="0" borderId="0">
      <alignment/>
      <protection/>
    </xf>
    <xf numFmtId="171" fontId="1" fillId="0" borderId="0" applyFont="0" applyFill="0" applyBorder="0" applyAlignment="0" applyProtection="0"/>
    <xf numFmtId="172" fontId="21" fillId="0" borderId="0">
      <alignment/>
      <protection locked="0"/>
    </xf>
    <xf numFmtId="0" fontId="6" fillId="2" borderId="1" applyFill="0" applyBorder="0">
      <alignment/>
      <protection locked="0"/>
    </xf>
    <xf numFmtId="173" fontId="1" fillId="0" borderId="0" applyFont="0" applyFill="0" applyBorder="0" applyAlignment="0" applyProtection="0"/>
    <xf numFmtId="174" fontId="1" fillId="0" borderId="0" applyFont="0" applyFill="0" applyBorder="0" applyAlignment="0" applyProtection="0"/>
    <xf numFmtId="175" fontId="21" fillId="0" borderId="0">
      <alignment/>
      <protection locked="0"/>
    </xf>
    <xf numFmtId="0" fontId="21" fillId="0" borderId="0">
      <alignment/>
      <protection locked="0"/>
    </xf>
    <xf numFmtId="0" fontId="21" fillId="0" borderId="0">
      <alignment/>
      <protection locked="0"/>
    </xf>
    <xf numFmtId="0" fontId="11" fillId="0" borderId="0">
      <alignment/>
      <protection/>
    </xf>
    <xf numFmtId="176" fontId="21" fillId="0" borderId="0">
      <alignment/>
      <protection locked="0"/>
    </xf>
    <xf numFmtId="176" fontId="21" fillId="0" borderId="0">
      <alignment/>
      <protection locked="0"/>
    </xf>
    <xf numFmtId="0" fontId="22" fillId="0" borderId="0" applyNumberFormat="0" applyFill="0" applyBorder="0">
      <alignment/>
      <protection locked="0"/>
    </xf>
    <xf numFmtId="0" fontId="13" fillId="3" borderId="0" applyNumberFormat="0" applyBorder="0" applyAlignment="0" applyProtection="0"/>
    <xf numFmtId="0" fontId="21" fillId="0" borderId="0">
      <alignment/>
      <protection locked="0"/>
    </xf>
    <xf numFmtId="0" fontId="21" fillId="0" borderId="0">
      <alignment/>
      <protection locked="0"/>
    </xf>
    <xf numFmtId="0" fontId="23" fillId="0" borderId="0" applyNumberFormat="0" applyFill="0" applyBorder="0">
      <alignment/>
      <protection locked="0"/>
    </xf>
    <xf numFmtId="0" fontId="24" fillId="0" borderId="0">
      <alignment/>
      <protection/>
    </xf>
    <xf numFmtId="0" fontId="13" fillId="4" borderId="2" applyNumberFormat="0" applyBorder="0" applyAlignment="0" applyProtection="0"/>
    <xf numFmtId="0" fontId="1" fillId="0" borderId="0">
      <alignment horizontal="centerContinuous" vertical="justify"/>
      <protection/>
    </xf>
    <xf numFmtId="0" fontId="25" fillId="0" borderId="0">
      <alignment/>
      <protection/>
    </xf>
    <xf numFmtId="44" fontId="12" fillId="0" borderId="0" applyFont="0" applyFill="0" applyBorder="0" applyAlignment="0" applyProtection="0"/>
    <xf numFmtId="177" fontId="26"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horizontal="left" vertical="center" indent="12"/>
      <protection/>
    </xf>
    <xf numFmtId="0" fontId="13" fillId="0" borderId="1" applyBorder="0">
      <alignment horizontal="left" vertical="center" wrapText="1" indent="2"/>
      <protection locked="0"/>
    </xf>
    <xf numFmtId="0" fontId="13" fillId="0" borderId="1" applyBorder="0">
      <alignment horizontal="left" vertical="center" wrapText="1" indent="3"/>
      <protection locked="0"/>
    </xf>
    <xf numFmtId="10" fontId="1" fillId="0" borderId="0" applyFont="0" applyFill="0" applyBorder="0" applyAlignment="0" applyProtection="0"/>
    <xf numFmtId="178" fontId="21" fillId="0" borderId="0">
      <alignment/>
      <protection locked="0"/>
    </xf>
    <xf numFmtId="178" fontId="21" fillId="0" borderId="0">
      <alignment/>
      <protection locked="0"/>
    </xf>
    <xf numFmtId="179" fontId="21" fillId="0" borderId="0">
      <alignment/>
      <protection locked="0"/>
    </xf>
    <xf numFmtId="9" fontId="18"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38" fontId="28" fillId="0" borderId="0" applyFont="0" applyFill="0" applyBorder="0" applyAlignment="0" applyProtection="0"/>
    <xf numFmtId="180" fontId="29" fillId="0" borderId="0">
      <alignment/>
      <protection locked="0"/>
    </xf>
    <xf numFmtId="166" fontId="1" fillId="0" borderId="0" applyFont="0" applyFill="0" applyBorder="0" applyAlignment="0" applyProtection="0"/>
    <xf numFmtId="166" fontId="12" fillId="0" borderId="0" applyFont="0" applyFill="0" applyBorder="0" applyAlignment="0" applyProtection="0"/>
    <xf numFmtId="164" fontId="27" fillId="0" borderId="0" applyFont="0" applyFill="0" applyBorder="0" applyAlignment="0" applyProtection="0"/>
    <xf numFmtId="0" fontId="28" fillId="0" borderId="0">
      <alignment/>
      <protection/>
    </xf>
    <xf numFmtId="0" fontId="30" fillId="0" borderId="0">
      <alignment/>
      <protection locked="0"/>
    </xf>
    <xf numFmtId="0" fontId="30" fillId="0" borderId="0">
      <alignment/>
      <protection locked="0"/>
    </xf>
    <xf numFmtId="43" fontId="0"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27"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horizontal="centerContinuous" vertical="justify"/>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0" fontId="1"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0"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horizontal="centerContinuous" vertical="justify"/>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0" fontId="1" fillId="0" borderId="0" applyFont="0" applyFill="0" applyBorder="0" applyAlignment="0" applyProtection="0"/>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0" fontId="1" fillId="0" borderId="0">
      <alignment/>
      <protection/>
    </xf>
    <xf numFmtId="166"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9"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6"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horizontal="centerContinuous" vertical="justify"/>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0"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166"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1" fillId="0" borderId="0">
      <alignment horizontal="centerContinuous" vertical="justify"/>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0"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1"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6"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7" fontId="1" fillId="0" borderId="0" applyFill="0" applyBorder="0" applyAlignment="0" applyProtection="0"/>
    <xf numFmtId="167" fontId="1" fillId="0" borderId="0" applyFill="0" applyBorder="0" applyAlignment="0" applyProtection="0"/>
    <xf numFmtId="166" fontId="1" fillId="0" borderId="0" applyFont="0" applyFill="0" applyBorder="0" applyAlignment="0" applyProtection="0"/>
    <xf numFmtId="0" fontId="44" fillId="0" borderId="0" applyNumberFormat="0" applyFill="0" applyBorder="0" applyAlignment="0" applyProtection="0"/>
    <xf numFmtId="44" fontId="11" fillId="0" borderId="0" applyFont="0" applyFill="0" applyBorder="0" applyAlignment="0" applyProtection="0"/>
    <xf numFmtId="9" fontId="0" fillId="0" borderId="0" applyFont="0" applyFill="0" applyBorder="0" applyAlignment="0" applyProtection="0"/>
    <xf numFmtId="0" fontId="1" fillId="0" borderId="0">
      <alignment/>
      <protection/>
    </xf>
    <xf numFmtId="164" fontId="1" fillId="0" borderId="0" applyFont="0" applyFill="0" applyBorder="0" applyAlignment="0" applyProtection="0"/>
    <xf numFmtId="9" fontId="1" fillId="0" borderId="0" applyFont="0" applyFill="0" applyBorder="0" applyAlignment="0" applyProtection="0"/>
    <xf numFmtId="0" fontId="0" fillId="0" borderId="0">
      <alignment/>
      <protection/>
    </xf>
    <xf numFmtId="44" fontId="1" fillId="0" borderId="0" applyFont="0" applyFill="0" applyBorder="0" applyAlignment="0" applyProtection="0"/>
    <xf numFmtId="166" fontId="1" fillId="0" borderId="0" applyFont="0" applyFill="0" applyBorder="0" applyAlignment="0" applyProtection="0"/>
  </cellStyleXfs>
  <cellXfs count="540">
    <xf numFmtId="0" fontId="0" fillId="0" borderId="0" xfId="0"/>
    <xf numFmtId="0" fontId="0" fillId="5" borderId="0" xfId="0" applyFill="1"/>
    <xf numFmtId="165" fontId="0" fillId="0" borderId="0" xfId="21" applyFont="1"/>
    <xf numFmtId="4" fontId="3" fillId="6" borderId="0" xfId="0" applyNumberFormat="1" applyFont="1" applyFill="1" applyBorder="1"/>
    <xf numFmtId="0" fontId="4" fillId="0" borderId="0" xfId="24" applyFont="1">
      <alignment/>
      <protection/>
    </xf>
    <xf numFmtId="0" fontId="0" fillId="0" borderId="0" xfId="0"/>
    <xf numFmtId="165" fontId="0" fillId="0" borderId="0" xfId="21" applyFont="1" applyAlignment="1">
      <alignment horizontal="right"/>
    </xf>
    <xf numFmtId="0" fontId="2" fillId="0" borderId="0" xfId="0" applyFont="1" applyAlignment="1">
      <alignment horizontal="center"/>
    </xf>
    <xf numFmtId="0" fontId="2" fillId="5" borderId="0" xfId="0" applyFont="1" applyFill="1"/>
    <xf numFmtId="0" fontId="0" fillId="5" borderId="0" xfId="0" applyFont="1" applyFill="1"/>
    <xf numFmtId="0" fontId="7" fillId="0" borderId="0" xfId="0" applyFont="1"/>
    <xf numFmtId="0" fontId="8" fillId="5" borderId="2" xfId="0" applyFont="1" applyFill="1" applyBorder="1" applyAlignment="1">
      <alignment horizontal="center" vertical="center" wrapText="1"/>
    </xf>
    <xf numFmtId="0" fontId="9" fillId="5" borderId="2" xfId="23" applyFont="1" applyFill="1" applyBorder="1" applyAlignment="1">
      <alignment horizontal="left" vertical="center" wrapText="1"/>
      <protection/>
    </xf>
    <xf numFmtId="0" fontId="8" fillId="5" borderId="2" xfId="23" applyFont="1" applyFill="1" applyBorder="1" applyAlignment="1">
      <alignment horizontal="center" wrapText="1"/>
      <protection/>
    </xf>
    <xf numFmtId="0" fontId="5" fillId="5" borderId="2" xfId="0" applyFont="1" applyFill="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xf>
    <xf numFmtId="0" fontId="7" fillId="0" borderId="2" xfId="0" applyFont="1" applyBorder="1"/>
    <xf numFmtId="0" fontId="5" fillId="0" borderId="2" xfId="0" applyFont="1" applyBorder="1" applyAlignment="1">
      <alignment horizontal="center" vertical="center"/>
    </xf>
    <xf numFmtId="0" fontId="7" fillId="0" borderId="2" xfId="0" applyFont="1" applyBorder="1" applyAlignment="1">
      <alignment horizontal="center"/>
    </xf>
    <xf numFmtId="4" fontId="9" fillId="0" borderId="2" xfId="1730" applyNumberFormat="1" applyFont="1" applyFill="1" applyBorder="1" applyAlignment="1">
      <alignment horizontal="center" vertical="center"/>
      <protection/>
    </xf>
    <xf numFmtId="0" fontId="5" fillId="7" borderId="2" xfId="0" applyFont="1" applyFill="1" applyBorder="1" applyAlignment="1">
      <alignment horizontal="center" vertical="center"/>
    </xf>
    <xf numFmtId="0" fontId="5" fillId="8" borderId="3" xfId="0" applyFont="1" applyFill="1" applyBorder="1" applyAlignment="1">
      <alignment horizontal="center" vertical="center"/>
    </xf>
    <xf numFmtId="4" fontId="33" fillId="5" borderId="2" xfId="107" applyNumberFormat="1" applyFont="1" applyFill="1" applyBorder="1" applyAlignment="1">
      <alignment horizontal="center" vertical="center"/>
      <protection/>
    </xf>
    <xf numFmtId="0" fontId="2" fillId="0" borderId="4" xfId="0" applyFont="1" applyBorder="1" applyAlignment="1">
      <alignment horizontal="center" vertical="center"/>
    </xf>
    <xf numFmtId="10" fontId="2" fillId="0" borderId="4" xfId="0" applyNumberFormat="1" applyFont="1" applyBorder="1" applyAlignment="1">
      <alignment horizontal="center" vertical="center"/>
    </xf>
    <xf numFmtId="166" fontId="9" fillId="5" borderId="2" xfId="20" applyFont="1" applyFill="1" applyBorder="1" applyAlignment="1">
      <alignment horizontal="center" vertical="center"/>
    </xf>
    <xf numFmtId="166" fontId="7" fillId="5" borderId="2" xfId="20" applyFont="1" applyFill="1" applyBorder="1" applyAlignment="1">
      <alignment horizontal="center" vertical="center"/>
    </xf>
    <xf numFmtId="182" fontId="9" fillId="5" borderId="2" xfId="20" applyNumberFormat="1" applyFont="1" applyFill="1" applyBorder="1" applyAlignment="1">
      <alignment horizontal="center" vertical="center"/>
    </xf>
    <xf numFmtId="0" fontId="7" fillId="0" borderId="2" xfId="0" applyFont="1" applyBorder="1" applyAlignment="1">
      <alignment horizontal="center" vertical="center"/>
    </xf>
    <xf numFmtId="166" fontId="7" fillId="0" borderId="2" xfId="20" applyFont="1" applyBorder="1" applyAlignment="1">
      <alignment horizontal="center" vertical="center"/>
    </xf>
    <xf numFmtId="166" fontId="7" fillId="0" borderId="0" xfId="20" applyFont="1" applyAlignment="1">
      <alignment horizontal="center" vertical="center"/>
    </xf>
    <xf numFmtId="0" fontId="7" fillId="0" borderId="0" xfId="0" applyFont="1" applyAlignment="1">
      <alignment horizontal="center" vertical="center"/>
    </xf>
    <xf numFmtId="0" fontId="0" fillId="0" borderId="0" xfId="0" applyFill="1" applyAlignment="1">
      <alignment horizontal="center" vertical="center"/>
    </xf>
    <xf numFmtId="0" fontId="0" fillId="9" borderId="0" xfId="0" applyFont="1" applyFill="1"/>
    <xf numFmtId="0" fontId="2" fillId="9" borderId="0" xfId="0" applyFont="1" applyFill="1"/>
    <xf numFmtId="0" fontId="0" fillId="0" borderId="0" xfId="0" applyAlignment="1">
      <alignment horizontal="center" vertical="center"/>
    </xf>
    <xf numFmtId="0" fontId="2" fillId="0" borderId="4" xfId="0" applyFont="1" applyBorder="1" applyAlignment="1">
      <alignment/>
    </xf>
    <xf numFmtId="166" fontId="0" fillId="0" borderId="0" xfId="20" applyFont="1" applyAlignment="1">
      <alignment/>
    </xf>
    <xf numFmtId="0" fontId="7" fillId="5" borderId="4" xfId="0" applyFont="1" applyFill="1" applyBorder="1" applyAlignment="1">
      <alignment horizontal="center" vertical="center"/>
    </xf>
    <xf numFmtId="0" fontId="2" fillId="0" borderId="0" xfId="0" applyFont="1" applyAlignment="1">
      <alignment horizontal="center"/>
    </xf>
    <xf numFmtId="0" fontId="14" fillId="0" borderId="0" xfId="0" applyFont="1"/>
    <xf numFmtId="0" fontId="37" fillId="0" borderId="0" xfId="43" applyFont="1" applyFill="1" applyBorder="1" applyAlignment="1">
      <alignment vertical="center"/>
      <protection/>
    </xf>
    <xf numFmtId="165" fontId="2" fillId="7" borderId="2" xfId="21" applyFont="1" applyFill="1" applyBorder="1"/>
    <xf numFmtId="0" fontId="2" fillId="7"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10" borderId="5" xfId="0" applyFont="1" applyFill="1" applyBorder="1" applyAlignment="1">
      <alignment horizontal="center" vertical="center"/>
    </xf>
    <xf numFmtId="166" fontId="5" fillId="10" borderId="5" xfId="20" applyFont="1" applyFill="1" applyBorder="1" applyAlignment="1">
      <alignment horizontal="center" vertical="center"/>
    </xf>
    <xf numFmtId="0" fontId="3" fillId="0" borderId="0" xfId="43" applyFont="1" applyFill="1" applyBorder="1" applyAlignment="1">
      <alignment vertical="distributed"/>
      <protection/>
    </xf>
    <xf numFmtId="0" fontId="14" fillId="0" borderId="0" xfId="0" applyFont="1" applyBorder="1"/>
    <xf numFmtId="14" fontId="3" fillId="0" borderId="0" xfId="43" applyNumberFormat="1" applyFont="1" applyFill="1" applyBorder="1" applyAlignment="1">
      <alignment vertical="center"/>
      <protection/>
    </xf>
    <xf numFmtId="0" fontId="0" fillId="0" borderId="0" xfId="0" applyBorder="1"/>
    <xf numFmtId="0" fontId="0" fillId="0" borderId="6" xfId="0" applyBorder="1"/>
    <xf numFmtId="0" fontId="0" fillId="0" borderId="7" xfId="0" applyBorder="1"/>
    <xf numFmtId="0" fontId="41" fillId="11" borderId="8" xfId="0" applyFont="1" applyFill="1" applyBorder="1" applyAlignment="1">
      <alignment horizontal="center"/>
    </xf>
    <xf numFmtId="0" fontId="41" fillId="11" borderId="9" xfId="0" applyFont="1" applyFill="1" applyBorder="1" applyAlignment="1">
      <alignment horizontal="center"/>
    </xf>
    <xf numFmtId="0" fontId="2" fillId="11" borderId="9" xfId="0" applyFont="1" applyFill="1" applyBorder="1"/>
    <xf numFmtId="0" fontId="42" fillId="0" borderId="6" xfId="0" applyFont="1" applyBorder="1" applyAlignment="1">
      <alignment horizontal="center"/>
    </xf>
    <xf numFmtId="0" fontId="42" fillId="0" borderId="0" xfId="0" applyFont="1" applyBorder="1" applyAlignment="1">
      <alignment horizontal="center"/>
    </xf>
    <xf numFmtId="0" fontId="41" fillId="12" borderId="0" xfId="0" applyFont="1" applyFill="1" applyBorder="1" applyAlignment="1">
      <alignment vertical="center"/>
    </xf>
    <xf numFmtId="0" fontId="41" fillId="12" borderId="0" xfId="0" applyFont="1" applyFill="1" applyBorder="1" applyAlignment="1">
      <alignment horizontal="center"/>
    </xf>
    <xf numFmtId="0" fontId="41" fillId="12" borderId="0" xfId="0" applyFont="1" applyFill="1" applyBorder="1" applyAlignment="1">
      <alignment horizontal="right"/>
    </xf>
    <xf numFmtId="1" fontId="41" fillId="12" borderId="0" xfId="0" applyNumberFormat="1" applyFont="1" applyFill="1" applyBorder="1" applyAlignment="1">
      <alignment horizontal="center"/>
    </xf>
    <xf numFmtId="0" fontId="41" fillId="12" borderId="0" xfId="0" applyFont="1" applyFill="1" applyBorder="1" applyAlignment="1">
      <alignment horizontal="left"/>
    </xf>
    <xf numFmtId="0" fontId="2" fillId="12" borderId="0" xfId="0" applyFont="1" applyFill="1" applyBorder="1"/>
    <xf numFmtId="0" fontId="41" fillId="0" borderId="6" xfId="0" applyFont="1" applyBorder="1" applyAlignment="1">
      <alignment horizontal="center"/>
    </xf>
    <xf numFmtId="0" fontId="41" fillId="0" borderId="0" xfId="0" applyFont="1" applyBorder="1" applyAlignment="1">
      <alignment horizontal="center"/>
    </xf>
    <xf numFmtId="0" fontId="2" fillId="0" borderId="0" xfId="0" applyFont="1" applyBorder="1"/>
    <xf numFmtId="0" fontId="2" fillId="0" borderId="7" xfId="0" applyFont="1" applyBorder="1"/>
    <xf numFmtId="184" fontId="41" fillId="12" borderId="0" xfId="0" applyNumberFormat="1" applyFont="1" applyFill="1" applyBorder="1" applyAlignment="1">
      <alignment horizontal="center"/>
    </xf>
    <xf numFmtId="185" fontId="41" fillId="12" borderId="0" xfId="0" applyNumberFormat="1" applyFont="1" applyFill="1" applyBorder="1" applyAlignment="1">
      <alignment horizontal="center"/>
    </xf>
    <xf numFmtId="1" fontId="41" fillId="12" borderId="0" xfId="0" applyNumberFormat="1" applyFont="1" applyFill="1" applyBorder="1" applyAlignment="1">
      <alignment horizontal="left"/>
    </xf>
    <xf numFmtId="0" fontId="42" fillId="0" borderId="0" xfId="0" applyFont="1"/>
    <xf numFmtId="4" fontId="16" fillId="0" borderId="10" xfId="0" applyNumberFormat="1" applyFont="1" applyBorder="1" applyAlignment="1">
      <alignment horizontal="center" vertical="center" wrapText="1"/>
    </xf>
    <xf numFmtId="4" fontId="16"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3" fillId="0" borderId="0" xfId="133" applyFont="1" applyBorder="1" applyProtection="1">
      <alignment/>
      <protection hidden="1"/>
    </xf>
    <xf numFmtId="0" fontId="37" fillId="0" borderId="0" xfId="133" applyFont="1" applyBorder="1" applyAlignment="1" applyProtection="1">
      <alignment horizontal="center" vertical="center"/>
      <protection hidden="1"/>
    </xf>
    <xf numFmtId="0" fontId="3" fillId="0" borderId="0" xfId="133" applyFont="1" applyBorder="1" applyProtection="1">
      <alignment/>
      <protection/>
    </xf>
    <xf numFmtId="0" fontId="3" fillId="0" borderId="0" xfId="133" applyFont="1" applyBorder="1" applyAlignment="1" applyProtection="1">
      <alignment horizontal="left" vertical="top"/>
      <protection hidden="1"/>
    </xf>
    <xf numFmtId="0" fontId="3" fillId="0" borderId="0" xfId="133" applyFont="1" applyBorder="1">
      <alignment/>
      <protection/>
    </xf>
    <xf numFmtId="0" fontId="46" fillId="0" borderId="0" xfId="133" applyFont="1" applyBorder="1" applyProtection="1">
      <alignment/>
      <protection/>
    </xf>
    <xf numFmtId="0" fontId="46" fillId="0" borderId="0" xfId="133" applyFont="1" applyFill="1" applyBorder="1" applyAlignment="1" applyProtection="1">
      <alignment vertical="top"/>
      <protection/>
    </xf>
    <xf numFmtId="0" fontId="49" fillId="0" borderId="0" xfId="133" applyFont="1" applyFill="1" applyBorder="1" applyAlignment="1" applyProtection="1">
      <alignment vertical="top"/>
      <protection/>
    </xf>
    <xf numFmtId="0" fontId="46" fillId="0" borderId="0" xfId="133" applyFont="1" applyFill="1" applyBorder="1" applyProtection="1">
      <alignment/>
      <protection/>
    </xf>
    <xf numFmtId="0" fontId="50" fillId="0" borderId="0" xfId="133" applyFont="1" applyFill="1" applyBorder="1" applyAlignment="1" applyProtection="1">
      <alignment vertical="top"/>
      <protection/>
    </xf>
    <xf numFmtId="0" fontId="46" fillId="0" borderId="0" xfId="133" applyFont="1" applyBorder="1">
      <alignment/>
      <protection/>
    </xf>
    <xf numFmtId="0" fontId="46" fillId="0" borderId="0" xfId="133" applyFont="1" applyBorder="1" applyAlignment="1" applyProtection="1">
      <alignment vertical="center"/>
      <protection/>
    </xf>
    <xf numFmtId="0" fontId="46" fillId="0" borderId="0" xfId="133" applyFont="1" applyBorder="1" applyProtection="1">
      <alignment/>
      <protection hidden="1"/>
    </xf>
    <xf numFmtId="0" fontId="46" fillId="0" borderId="12" xfId="133" applyFont="1" applyBorder="1" applyAlignment="1" applyProtection="1">
      <alignment horizontal="center" vertical="center"/>
      <protection hidden="1"/>
    </xf>
    <xf numFmtId="0" fontId="46" fillId="0" borderId="12" xfId="133" applyFont="1" applyBorder="1" applyProtection="1">
      <alignment/>
      <protection hidden="1"/>
    </xf>
    <xf numFmtId="0" fontId="46" fillId="0" borderId="12" xfId="133" applyFont="1" applyBorder="1">
      <alignment/>
      <protection/>
    </xf>
    <xf numFmtId="0" fontId="3" fillId="13" borderId="6" xfId="133" applyFont="1" applyFill="1" applyBorder="1" applyAlignment="1" applyProtection="1">
      <alignment vertical="top"/>
      <protection/>
    </xf>
    <xf numFmtId="0" fontId="3" fillId="13" borderId="13" xfId="133" applyFont="1" applyFill="1" applyBorder="1" applyAlignment="1" applyProtection="1">
      <alignment vertical="top"/>
      <protection/>
    </xf>
    <xf numFmtId="0" fontId="3" fillId="0" borderId="0" xfId="133" applyFont="1" applyAlignment="1" applyProtection="1">
      <alignment vertical="top"/>
      <protection/>
    </xf>
    <xf numFmtId="0" fontId="3" fillId="0" borderId="0" xfId="133" applyFont="1">
      <alignment/>
      <protection/>
    </xf>
    <xf numFmtId="0" fontId="46" fillId="0" borderId="5" xfId="133" applyFont="1" applyBorder="1" applyProtection="1">
      <alignment/>
      <protection/>
    </xf>
    <xf numFmtId="0" fontId="46" fillId="0" borderId="5" xfId="133" applyFont="1" applyBorder="1" applyProtection="1">
      <alignment/>
      <protection hidden="1"/>
    </xf>
    <xf numFmtId="0" fontId="46" fillId="0" borderId="0" xfId="133" applyFont="1" applyProtection="1">
      <alignment/>
      <protection/>
    </xf>
    <xf numFmtId="166" fontId="46" fillId="0" borderId="0" xfId="1738" applyFont="1" applyProtection="1">
      <protection/>
    </xf>
    <xf numFmtId="166" fontId="46" fillId="0" borderId="5" xfId="1738" applyFont="1" applyBorder="1" applyProtection="1">
      <protection/>
    </xf>
    <xf numFmtId="186" fontId="46" fillId="0" borderId="0" xfId="133" applyNumberFormat="1" applyFont="1" applyProtection="1">
      <alignment/>
      <protection hidden="1"/>
    </xf>
    <xf numFmtId="186" fontId="46" fillId="0" borderId="5" xfId="133" applyNumberFormat="1" applyFont="1" applyBorder="1" applyProtection="1">
      <alignment/>
      <protection hidden="1"/>
    </xf>
    <xf numFmtId="0" fontId="46" fillId="0" borderId="0" xfId="133" applyFont="1">
      <alignment/>
      <protection/>
    </xf>
    <xf numFmtId="0" fontId="3" fillId="0" borderId="2" xfId="133" applyFont="1" applyBorder="1" applyAlignment="1" applyProtection="1">
      <alignment horizontal="left"/>
      <protection/>
    </xf>
    <xf numFmtId="10" fontId="3" fillId="0" borderId="4" xfId="49" applyNumberFormat="1" applyFont="1" applyBorder="1" applyProtection="1">
      <protection hidden="1"/>
    </xf>
    <xf numFmtId="181" fontId="3" fillId="0" borderId="2" xfId="1738" applyNumberFormat="1" applyFont="1" applyBorder="1" applyAlignment="1" applyProtection="1">
      <alignment horizontal="right" vertical="center"/>
      <protection hidden="1" locked="0"/>
    </xf>
    <xf numFmtId="181" fontId="3" fillId="0" borderId="2" xfId="1738" applyNumberFormat="1" applyFont="1" applyBorder="1" applyProtection="1">
      <protection locked="0"/>
    </xf>
    <xf numFmtId="9" fontId="3" fillId="0" borderId="2" xfId="133" applyNumberFormat="1" applyFont="1" applyBorder="1" applyProtection="1">
      <alignment/>
      <protection hidden="1"/>
    </xf>
    <xf numFmtId="4" fontId="3" fillId="0" borderId="0" xfId="133" applyNumberFormat="1" applyFont="1">
      <alignment/>
      <protection/>
    </xf>
    <xf numFmtId="181" fontId="3" fillId="5" borderId="4" xfId="313" applyNumberFormat="1" applyFont="1" applyFill="1" applyBorder="1" applyAlignment="1" applyProtection="1">
      <alignment horizontal="right" vertical="center"/>
      <protection locked="0"/>
    </xf>
    <xf numFmtId="4" fontId="48" fillId="0" borderId="11" xfId="0" applyNumberFormat="1" applyFont="1" applyBorder="1" applyAlignment="1">
      <alignment horizontal="center" vertical="center" wrapText="1"/>
    </xf>
    <xf numFmtId="10" fontId="3" fillId="0" borderId="4" xfId="133" applyNumberFormat="1" applyFont="1" applyBorder="1" applyProtection="1">
      <alignment/>
      <protection hidden="1"/>
    </xf>
    <xf numFmtId="186" fontId="3" fillId="0" borderId="4" xfId="133" applyNumberFormat="1" applyFont="1" applyBorder="1" applyProtection="1">
      <alignment/>
      <protection hidden="1"/>
    </xf>
    <xf numFmtId="9" fontId="3" fillId="0" borderId="4" xfId="133" applyNumberFormat="1" applyFont="1" applyBorder="1" applyProtection="1">
      <alignment/>
      <protection hidden="1"/>
    </xf>
    <xf numFmtId="181" fontId="37" fillId="0" borderId="4" xfId="1738" applyNumberFormat="1" applyFont="1" applyBorder="1" applyProtection="1">
      <protection hidden="1"/>
    </xf>
    <xf numFmtId="0" fontId="37" fillId="0" borderId="0" xfId="133" applyFont="1">
      <alignment/>
      <protection/>
    </xf>
    <xf numFmtId="0" fontId="37" fillId="0" borderId="2" xfId="133" applyFont="1" applyBorder="1" applyAlignment="1" applyProtection="1">
      <alignment horizontal="center"/>
      <protection hidden="1"/>
    </xf>
    <xf numFmtId="166" fontId="37" fillId="14" borderId="2" xfId="1738" applyFont="1" applyFill="1" applyBorder="1" applyProtection="1">
      <protection hidden="1"/>
    </xf>
    <xf numFmtId="181" fontId="37" fillId="0" borderId="2" xfId="1738" applyNumberFormat="1" applyFont="1" applyBorder="1" applyProtection="1">
      <protection hidden="1"/>
    </xf>
    <xf numFmtId="0" fontId="3" fillId="0" borderId="0" xfId="133" applyFont="1" applyProtection="1">
      <alignment/>
      <protection/>
    </xf>
    <xf numFmtId="181" fontId="3" fillId="0" borderId="0" xfId="133" applyNumberFormat="1" applyFont="1" applyBorder="1" applyProtection="1">
      <alignment/>
      <protection/>
    </xf>
    <xf numFmtId="0" fontId="3" fillId="0" borderId="0" xfId="133" applyFont="1" applyAlignment="1" applyProtection="1">
      <alignment horizontal="center"/>
      <protection/>
    </xf>
    <xf numFmtId="166" fontId="3" fillId="0" borderId="0" xfId="133" applyNumberFormat="1" applyFont="1" applyProtection="1">
      <alignment/>
      <protection/>
    </xf>
    <xf numFmtId="0" fontId="3" fillId="0" borderId="0" xfId="133" applyFont="1" applyAlignment="1">
      <alignment horizontal="center"/>
      <protection/>
    </xf>
    <xf numFmtId="0" fontId="3" fillId="0" borderId="0" xfId="133" applyFont="1" applyFill="1" applyBorder="1" applyAlignment="1" applyProtection="1">
      <alignment vertical="top"/>
      <protection/>
    </xf>
    <xf numFmtId="0" fontId="48" fillId="0" borderId="0" xfId="133" applyFont="1" applyFill="1" applyBorder="1" applyAlignment="1" applyProtection="1">
      <alignment vertical="top"/>
      <protection/>
    </xf>
    <xf numFmtId="0" fontId="48" fillId="0" borderId="13" xfId="133" applyFont="1" applyFill="1" applyBorder="1" applyAlignment="1" applyProtection="1">
      <alignment vertical="top"/>
      <protection/>
    </xf>
    <xf numFmtId="0" fontId="48" fillId="0" borderId="14" xfId="133" applyFont="1" applyFill="1" applyBorder="1" applyAlignment="1" applyProtection="1">
      <alignment vertical="top"/>
      <protection locked="0"/>
    </xf>
    <xf numFmtId="0" fontId="48" fillId="0" borderId="15" xfId="133" applyFont="1" applyFill="1" applyBorder="1" applyAlignment="1" applyProtection="1">
      <alignment vertical="top"/>
      <protection locked="0"/>
    </xf>
    <xf numFmtId="0" fontId="48" fillId="0" borderId="6" xfId="133" applyFont="1" applyFill="1" applyBorder="1" applyAlignment="1" applyProtection="1">
      <alignment horizontal="left" vertical="top"/>
      <protection/>
    </xf>
    <xf numFmtId="0" fontId="48" fillId="0" borderId="0" xfId="133" applyFont="1" applyFill="1" applyBorder="1" applyAlignment="1" applyProtection="1">
      <alignment horizontal="left" vertical="top"/>
      <protection/>
    </xf>
    <xf numFmtId="0" fontId="3" fillId="0" borderId="13" xfId="133" applyFont="1" applyBorder="1" applyAlignment="1" applyProtection="1">
      <alignment horizontal="left"/>
      <protection/>
    </xf>
    <xf numFmtId="4" fontId="16" fillId="0" borderId="16" xfId="0" applyNumberFormat="1" applyFont="1" applyBorder="1" applyAlignment="1">
      <alignment horizontal="center" vertical="center" wrapText="1"/>
    </xf>
    <xf numFmtId="4" fontId="0" fillId="0" borderId="10" xfId="0" applyNumberFormat="1" applyBorder="1"/>
    <xf numFmtId="181" fontId="16" fillId="0" borderId="11" xfId="0" applyNumberFormat="1" applyFont="1" applyBorder="1" applyAlignment="1">
      <alignment horizontal="center" vertical="center" wrapText="1"/>
    </xf>
    <xf numFmtId="181" fontId="16" fillId="0" borderId="17" xfId="0" applyNumberFormat="1" applyFont="1" applyBorder="1" applyAlignment="1">
      <alignment horizontal="center" vertical="center" wrapText="1"/>
    </xf>
    <xf numFmtId="181" fontId="16" fillId="0" borderId="16" xfId="0" applyNumberFormat="1" applyFont="1" applyBorder="1" applyAlignment="1">
      <alignment horizontal="center" vertical="center" wrapText="1"/>
    </xf>
    <xf numFmtId="49" fontId="6" fillId="0" borderId="0" xfId="0" applyNumberFormat="1" applyFont="1" applyBorder="1" applyAlignment="1">
      <alignment/>
    </xf>
    <xf numFmtId="49" fontId="6" fillId="0" borderId="14" xfId="0" applyNumberFormat="1" applyFont="1" applyBorder="1" applyAlignment="1">
      <alignment/>
    </xf>
    <xf numFmtId="49" fontId="1" fillId="0" borderId="18" xfId="43" applyNumberFormat="1" applyFont="1" applyBorder="1" applyAlignment="1">
      <alignment vertical="center"/>
      <protection/>
    </xf>
    <xf numFmtId="166" fontId="6" fillId="0" borderId="19" xfId="319" applyFont="1" applyFill="1" applyBorder="1" applyAlignment="1">
      <alignment vertical="center"/>
    </xf>
    <xf numFmtId="166" fontId="0" fillId="0" borderId="0" xfId="20" applyFont="1"/>
    <xf numFmtId="166" fontId="3" fillId="6" borderId="0" xfId="20" applyFont="1" applyFill="1" applyBorder="1"/>
    <xf numFmtId="166" fontId="0" fillId="5" borderId="0" xfId="20" applyFont="1" applyFill="1"/>
    <xf numFmtId="49" fontId="51" fillId="5" borderId="20" xfId="43" applyNumberFormat="1" applyFont="1" applyFill="1" applyBorder="1" applyAlignment="1">
      <alignment horizontal="center" wrapText="1"/>
      <protection/>
    </xf>
    <xf numFmtId="166" fontId="2" fillId="5" borderId="2" xfId="20" applyFont="1" applyFill="1" applyBorder="1" applyAlignment="1">
      <alignment horizontal="center"/>
    </xf>
    <xf numFmtId="0" fontId="2" fillId="7" borderId="2" xfId="0" applyFont="1" applyFill="1" applyBorder="1" applyAlignment="1">
      <alignment vertical="center"/>
    </xf>
    <xf numFmtId="0" fontId="0" fillId="7" borderId="0" xfId="0" applyFill="1"/>
    <xf numFmtId="165" fontId="0" fillId="7" borderId="0" xfId="0" applyNumberFormat="1" applyFill="1"/>
    <xf numFmtId="10" fontId="1" fillId="0" borderId="3" xfId="47" applyNumberFormat="1" applyFont="1" applyFill="1" applyBorder="1" applyAlignment="1">
      <alignment horizontal="center" vertical="center"/>
    </xf>
    <xf numFmtId="49" fontId="37" fillId="15" borderId="0" xfId="43" applyNumberFormat="1" applyFont="1" applyFill="1" applyBorder="1" applyAlignment="1">
      <alignment vertical="justify"/>
      <protection/>
    </xf>
    <xf numFmtId="49" fontId="45" fillId="0" borderId="0" xfId="0" applyNumberFormat="1" applyFont="1" applyBorder="1" applyAlignment="1">
      <alignment/>
    </xf>
    <xf numFmtId="49" fontId="45" fillId="0" borderId="14" xfId="0" applyNumberFormat="1" applyFont="1" applyBorder="1" applyAlignment="1">
      <alignment/>
    </xf>
    <xf numFmtId="49" fontId="36" fillId="0" borderId="18" xfId="43" applyNumberFormat="1" applyFont="1" applyBorder="1" applyAlignment="1">
      <alignment vertical="center"/>
      <protection/>
    </xf>
    <xf numFmtId="49" fontId="38" fillId="6" borderId="20" xfId="43" applyNumberFormat="1" applyFont="1" applyFill="1" applyBorder="1" applyAlignment="1">
      <alignment vertical="center" wrapText="1"/>
      <protection/>
    </xf>
    <xf numFmtId="49" fontId="38" fillId="6" borderId="20" xfId="43" applyNumberFormat="1" applyFont="1" applyFill="1" applyBorder="1" applyAlignment="1">
      <alignment horizontal="center" vertical="center" wrapText="1"/>
      <protection/>
    </xf>
    <xf numFmtId="0" fontId="38" fillId="6" borderId="20" xfId="43" applyFont="1" applyFill="1" applyBorder="1" applyAlignment="1">
      <alignment horizontal="center" vertical="center"/>
      <protection/>
    </xf>
    <xf numFmtId="0" fontId="38" fillId="6" borderId="20" xfId="43" applyFont="1" applyFill="1" applyBorder="1" applyAlignment="1">
      <alignment horizontal="center" vertical="center" wrapText="1"/>
      <protection/>
    </xf>
    <xf numFmtId="166" fontId="38" fillId="6" borderId="20" xfId="319" applyFont="1" applyFill="1" applyBorder="1" applyAlignment="1">
      <alignment horizontal="center" vertical="center" wrapText="1"/>
    </xf>
    <xf numFmtId="166" fontId="38" fillId="6" borderId="2" xfId="319" applyFont="1" applyFill="1" applyBorder="1" applyAlignment="1">
      <alignment horizontal="center" vertical="center" wrapText="1"/>
    </xf>
    <xf numFmtId="0" fontId="5" fillId="7" borderId="21" xfId="0" applyFont="1" applyFill="1" applyBorder="1" applyAlignment="1">
      <alignment vertical="center"/>
    </xf>
    <xf numFmtId="0" fontId="5" fillId="7" borderId="18" xfId="0" applyFont="1" applyFill="1" applyBorder="1" applyAlignment="1">
      <alignment vertical="center"/>
    </xf>
    <xf numFmtId="165" fontId="5" fillId="7" borderId="2" xfId="21" applyFont="1" applyFill="1" applyBorder="1"/>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166" fontId="9" fillId="5" borderId="2" xfId="20" applyFont="1" applyFill="1" applyBorder="1" applyAlignment="1">
      <alignment wrapText="1"/>
    </xf>
    <xf numFmtId="165" fontId="9" fillId="5" borderId="2" xfId="21" applyFont="1" applyFill="1" applyBorder="1" applyAlignment="1">
      <alignment horizontal="right"/>
    </xf>
    <xf numFmtId="1" fontId="32" fillId="5" borderId="2" xfId="0" applyNumberFormat="1" applyFont="1" applyFill="1" applyBorder="1" applyAlignment="1">
      <alignment horizontal="center" vertical="center" shrinkToFit="1"/>
    </xf>
    <xf numFmtId="166" fontId="9" fillId="0" borderId="2" xfId="20" applyFont="1" applyFill="1" applyBorder="1" applyAlignment="1">
      <alignment wrapText="1"/>
    </xf>
    <xf numFmtId="165" fontId="9" fillId="0" borderId="2" xfId="21" applyFont="1" applyFill="1" applyBorder="1" applyAlignment="1">
      <alignment horizontal="right"/>
    </xf>
    <xf numFmtId="0" fontId="8" fillId="10" borderId="2" xfId="0" applyFont="1" applyFill="1" applyBorder="1" applyAlignment="1">
      <alignment horizontal="center" vertical="center" wrapText="1"/>
    </xf>
    <xf numFmtId="0" fontId="9" fillId="10" borderId="2" xfId="0" applyFont="1" applyFill="1" applyBorder="1" applyAlignment="1">
      <alignment horizontal="center" vertical="center"/>
    </xf>
    <xf numFmtId="0" fontId="8" fillId="10" borderId="18" xfId="23" applyFont="1" applyFill="1" applyBorder="1" applyAlignment="1">
      <alignment horizontal="center" vertical="center" wrapText="1"/>
      <protection/>
    </xf>
    <xf numFmtId="0" fontId="8" fillId="10" borderId="2" xfId="0" applyFont="1" applyFill="1" applyBorder="1" applyAlignment="1">
      <alignment horizontal="left" vertical="center" wrapText="1"/>
    </xf>
    <xf numFmtId="0" fontId="8" fillId="10" borderId="2" xfId="23" applyFont="1" applyFill="1" applyBorder="1" applyAlignment="1">
      <alignment horizontal="center" vertical="center" wrapText="1"/>
      <protection/>
    </xf>
    <xf numFmtId="166" fontId="8" fillId="10" borderId="2" xfId="20" applyFont="1" applyFill="1" applyBorder="1" applyAlignment="1">
      <alignment wrapText="1"/>
    </xf>
    <xf numFmtId="165" fontId="8" fillId="10" borderId="2" xfId="21" applyFont="1" applyFill="1" applyBorder="1" applyAlignment="1">
      <alignment horizontal="center"/>
    </xf>
    <xf numFmtId="165" fontId="9" fillId="10" borderId="2" xfId="21" applyFont="1" applyFill="1" applyBorder="1" applyAlignment="1">
      <alignment horizontal="right"/>
    </xf>
    <xf numFmtId="0" fontId="9" fillId="5" borderId="1"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21" xfId="0" applyFont="1" applyFill="1" applyBorder="1" applyAlignment="1">
      <alignment horizontal="center" vertical="center" wrapText="1"/>
    </xf>
    <xf numFmtId="0" fontId="9" fillId="5" borderId="21" xfId="0" applyFont="1" applyFill="1" applyBorder="1" applyAlignment="1">
      <alignment horizontal="left" vertical="center" wrapText="1"/>
    </xf>
    <xf numFmtId="165" fontId="8" fillId="16" borderId="18" xfId="0" applyNumberFormat="1" applyFont="1" applyFill="1" applyBorder="1" applyAlignment="1">
      <alignment vertical="center"/>
    </xf>
    <xf numFmtId="0" fontId="5" fillId="0" borderId="12" xfId="0" applyFont="1" applyBorder="1" applyAlignment="1">
      <alignment horizontal="left" vertical="center"/>
    </xf>
    <xf numFmtId="0" fontId="5" fillId="0" borderId="12" xfId="0" applyFont="1" applyBorder="1" applyAlignment="1">
      <alignment wrapText="1"/>
    </xf>
    <xf numFmtId="0" fontId="5" fillId="0" borderId="12" xfId="0" applyFont="1" applyBorder="1"/>
    <xf numFmtId="165" fontId="5" fillId="0" borderId="12" xfId="21" applyFont="1" applyBorder="1" applyAlignment="1">
      <alignment horizontal="center" vertical="center"/>
    </xf>
    <xf numFmtId="43" fontId="45" fillId="0" borderId="20" xfId="25" applyFont="1" applyFill="1" applyBorder="1" applyAlignment="1">
      <alignment vertical="center"/>
    </xf>
    <xf numFmtId="0" fontId="45" fillId="0" borderId="20" xfId="43" applyFont="1" applyFill="1" applyBorder="1" applyAlignment="1">
      <alignment horizontal="center" vertical="center"/>
      <protection/>
    </xf>
    <xf numFmtId="43" fontId="36" fillId="0" borderId="4" xfId="25" applyFont="1" applyFill="1" applyBorder="1" applyAlignment="1">
      <alignment vertical="center" wrapText="1"/>
    </xf>
    <xf numFmtId="10" fontId="37" fillId="0" borderId="4" xfId="133" applyNumberFormat="1" applyFont="1" applyBorder="1" applyProtection="1">
      <alignment/>
      <protection hidden="1"/>
    </xf>
    <xf numFmtId="10" fontId="37" fillId="0" borderId="2" xfId="133" applyNumberFormat="1" applyFont="1" applyBorder="1" applyProtection="1">
      <alignment/>
      <protection hidden="1"/>
    </xf>
    <xf numFmtId="10" fontId="3" fillId="0" borderId="0" xfId="133" applyNumberFormat="1" applyFont="1" applyBorder="1" applyProtection="1">
      <alignment/>
      <protection/>
    </xf>
    <xf numFmtId="49" fontId="45" fillId="0" borderId="13" xfId="0" applyNumberFormat="1" applyFont="1" applyBorder="1" applyAlignment="1">
      <alignment/>
    </xf>
    <xf numFmtId="0" fontId="42" fillId="0" borderId="0" xfId="0" applyFont="1" applyBorder="1" applyAlignment="1">
      <alignment horizontal="center"/>
    </xf>
    <xf numFmtId="0" fontId="52" fillId="0" borderId="1" xfId="0" applyFont="1" applyBorder="1" applyAlignment="1">
      <alignment horizontal="center"/>
    </xf>
    <xf numFmtId="0" fontId="52" fillId="0" borderId="21" xfId="0" applyFont="1" applyBorder="1" applyAlignment="1">
      <alignment horizontal="center"/>
    </xf>
    <xf numFmtId="0" fontId="52" fillId="0" borderId="2" xfId="0" applyFont="1" applyBorder="1" applyAlignment="1">
      <alignment horizontal="center"/>
    </xf>
    <xf numFmtId="0" fontId="53" fillId="0" borderId="22" xfId="0" applyFont="1" applyBorder="1"/>
    <xf numFmtId="0" fontId="53" fillId="0" borderId="9" xfId="0" applyFont="1" applyBorder="1"/>
    <xf numFmtId="0" fontId="53" fillId="0" borderId="23" xfId="0" applyFont="1" applyFill="1" applyBorder="1" applyAlignment="1">
      <alignment horizontal="center"/>
    </xf>
    <xf numFmtId="10" fontId="53" fillId="13" borderId="23" xfId="1741" applyNumberFormat="1" applyFont="1" applyFill="1" applyBorder="1" applyProtection="1">
      <protection locked="0"/>
    </xf>
    <xf numFmtId="0" fontId="53" fillId="0" borderId="24" xfId="0" applyFont="1" applyBorder="1"/>
    <xf numFmtId="0" fontId="53" fillId="0" borderId="25" xfId="0" applyFont="1" applyBorder="1"/>
    <xf numFmtId="0" fontId="53" fillId="0" borderId="26" xfId="0" applyFont="1" applyFill="1" applyBorder="1" applyAlignment="1">
      <alignment horizontal="center"/>
    </xf>
    <xf numFmtId="10" fontId="53" fillId="13" borderId="26" xfId="1741" applyNumberFormat="1" applyFont="1" applyFill="1" applyBorder="1" applyProtection="1">
      <protection locked="0"/>
    </xf>
    <xf numFmtId="0" fontId="53" fillId="0" borderId="27" xfId="0" applyFont="1" applyBorder="1"/>
    <xf numFmtId="0" fontId="53" fillId="0" borderId="28" xfId="0" applyFont="1" applyBorder="1"/>
    <xf numFmtId="10" fontId="53" fillId="13" borderId="29" xfId="1741" applyNumberFormat="1" applyFont="1" applyFill="1" applyBorder="1" applyProtection="1">
      <protection locked="0"/>
    </xf>
    <xf numFmtId="0" fontId="53" fillId="0" borderId="30" xfId="0" applyFont="1" applyBorder="1"/>
    <xf numFmtId="0" fontId="53" fillId="0" borderId="31" xfId="0" applyFont="1" applyBorder="1"/>
    <xf numFmtId="0" fontId="53" fillId="0" borderId="5" xfId="0" applyFont="1" applyFill="1" applyBorder="1" applyAlignment="1">
      <alignment horizontal="center"/>
    </xf>
    <xf numFmtId="0" fontId="53" fillId="0" borderId="6" xfId="0" applyFont="1" applyBorder="1"/>
    <xf numFmtId="10" fontId="53" fillId="0" borderId="26" xfId="1741" applyNumberFormat="1" applyFont="1" applyFill="1" applyBorder="1" applyProtection="1">
      <protection/>
    </xf>
    <xf numFmtId="0" fontId="53" fillId="0" borderId="32" xfId="0" applyFont="1" applyBorder="1"/>
    <xf numFmtId="0" fontId="53" fillId="0" borderId="0" xfId="0" applyFont="1" applyBorder="1"/>
    <xf numFmtId="0" fontId="53" fillId="0" borderId="33" xfId="0" applyFont="1" applyBorder="1"/>
    <xf numFmtId="10" fontId="53" fillId="0" borderId="29" xfId="1741" applyNumberFormat="1" applyFont="1" applyFill="1" applyBorder="1" applyAlignment="1" applyProtection="1">
      <alignment horizontal="right"/>
      <protection/>
    </xf>
    <xf numFmtId="0" fontId="53" fillId="0" borderId="21" xfId="0" applyFont="1" applyBorder="1"/>
    <xf numFmtId="10" fontId="53" fillId="0" borderId="2" xfId="1741" applyNumberFormat="1" applyFont="1" applyFill="1" applyBorder="1"/>
    <xf numFmtId="0" fontId="54" fillId="0" borderId="1" xfId="0" applyFont="1" applyFill="1" applyBorder="1"/>
    <xf numFmtId="0" fontId="54" fillId="0" borderId="21" xfId="0" applyFont="1" applyFill="1" applyBorder="1"/>
    <xf numFmtId="10" fontId="54" fillId="0" borderId="2" xfId="1741" applyNumberFormat="1" applyFont="1" applyFill="1" applyBorder="1"/>
    <xf numFmtId="0" fontId="41" fillId="12" borderId="0" xfId="0" applyFont="1" applyFill="1" applyBorder="1" applyAlignment="1">
      <alignment horizontal="right" vertical="center"/>
    </xf>
    <xf numFmtId="0" fontId="8" fillId="17" borderId="2" xfId="0" applyFont="1" applyFill="1" applyBorder="1" applyAlignment="1">
      <alignment horizontal="center" vertical="center"/>
    </xf>
    <xf numFmtId="0" fontId="8" fillId="17" borderId="2" xfId="0" applyFont="1" applyFill="1" applyBorder="1" applyAlignment="1">
      <alignment horizontal="center" vertical="center" wrapText="1"/>
    </xf>
    <xf numFmtId="0" fontId="5" fillId="17" borderId="4" xfId="0" applyFont="1" applyFill="1" applyBorder="1" applyAlignment="1">
      <alignment horizontal="center"/>
    </xf>
    <xf numFmtId="166" fontId="8" fillId="17" borderId="4" xfId="20" applyFont="1" applyFill="1" applyBorder="1" applyAlignment="1">
      <alignment horizontal="center" vertical="center"/>
    </xf>
    <xf numFmtId="166" fontId="8" fillId="17" borderId="4" xfId="20" applyFont="1" applyFill="1" applyBorder="1" applyAlignment="1">
      <alignment horizontal="center" vertical="center" wrapText="1"/>
    </xf>
    <xf numFmtId="0" fontId="8" fillId="17" borderId="4" xfId="23" applyFont="1" applyFill="1" applyBorder="1" applyAlignment="1">
      <alignment horizontal="center" vertical="center"/>
      <protection/>
    </xf>
    <xf numFmtId="4" fontId="31" fillId="17" borderId="2" xfId="107" applyNumberFormat="1" applyFont="1" applyFill="1" applyBorder="1" applyAlignment="1">
      <alignment horizontal="center" vertical="center"/>
      <protection/>
    </xf>
    <xf numFmtId="4" fontId="31" fillId="5" borderId="2" xfId="107" applyNumberFormat="1" applyFont="1" applyFill="1" applyBorder="1" applyAlignment="1">
      <alignment horizontal="center" vertical="center"/>
      <protection/>
    </xf>
    <xf numFmtId="0" fontId="8" fillId="7" borderId="2"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wrapText="1"/>
    </xf>
    <xf numFmtId="0" fontId="8" fillId="7" borderId="4" xfId="0" applyNumberFormat="1" applyFont="1" applyFill="1" applyBorder="1" applyAlignment="1">
      <alignment horizontal="left" vertical="center" wrapText="1"/>
    </xf>
    <xf numFmtId="0" fontId="5" fillId="7" borderId="4" xfId="0" applyFont="1" applyFill="1" applyBorder="1" applyAlignment="1">
      <alignment horizontal="center"/>
    </xf>
    <xf numFmtId="166" fontId="8" fillId="7" borderId="4" xfId="20" applyFont="1" applyFill="1" applyBorder="1" applyAlignment="1">
      <alignment horizontal="center" vertical="center"/>
    </xf>
    <xf numFmtId="166" fontId="8" fillId="7" borderId="4" xfId="20" applyFont="1" applyFill="1" applyBorder="1" applyAlignment="1">
      <alignment horizontal="center" vertical="center" wrapText="1"/>
    </xf>
    <xf numFmtId="0" fontId="8" fillId="7" borderId="4" xfId="23" applyFont="1" applyFill="1" applyBorder="1" applyAlignment="1">
      <alignment horizontal="center" vertical="center"/>
      <protection/>
    </xf>
    <xf numFmtId="4" fontId="31" fillId="7" borderId="2" xfId="107" applyNumberFormat="1" applyFont="1" applyFill="1" applyBorder="1" applyAlignment="1">
      <alignment horizontal="center" vertical="center"/>
      <protection/>
    </xf>
    <xf numFmtId="0" fontId="5" fillId="7" borderId="4" xfId="0"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4" xfId="0" applyFont="1" applyFill="1" applyBorder="1" applyAlignment="1">
      <alignment vertical="center"/>
    </xf>
    <xf numFmtId="166" fontId="5" fillId="7" borderId="4" xfId="20" applyFont="1" applyFill="1" applyBorder="1" applyAlignment="1">
      <alignment/>
    </xf>
    <xf numFmtId="165" fontId="5" fillId="7" borderId="4" xfId="21" applyFont="1" applyFill="1" applyBorder="1" applyAlignment="1">
      <alignment horizontal="center" vertical="center"/>
    </xf>
    <xf numFmtId="0" fontId="8" fillId="7" borderId="21" xfId="0" applyFont="1" applyFill="1" applyBorder="1" applyAlignment="1">
      <alignment vertical="center"/>
    </xf>
    <xf numFmtId="14" fontId="36" fillId="0" borderId="4" xfId="43" applyNumberFormat="1" applyFont="1" applyFill="1" applyBorder="1" applyAlignment="1">
      <alignment horizontal="center" vertical="center"/>
      <protection/>
    </xf>
    <xf numFmtId="0" fontId="3" fillId="0" borderId="0" xfId="133" applyFont="1" applyBorder="1" applyAlignment="1">
      <alignment horizontal="center" vertical="center"/>
      <protection/>
    </xf>
    <xf numFmtId="10" fontId="3" fillId="0" borderId="0" xfId="133" applyNumberFormat="1" applyFont="1" applyProtection="1">
      <alignment/>
      <protection/>
    </xf>
    <xf numFmtId="10" fontId="3" fillId="0" borderId="0" xfId="133" applyNumberFormat="1" applyFont="1">
      <alignment/>
      <protection/>
    </xf>
    <xf numFmtId="10" fontId="37" fillId="0" borderId="0" xfId="133" applyNumberFormat="1" applyFont="1">
      <alignment/>
      <protection/>
    </xf>
    <xf numFmtId="181" fontId="3" fillId="0" borderId="0" xfId="133" applyNumberFormat="1" applyFont="1">
      <alignment/>
      <protection/>
    </xf>
    <xf numFmtId="9" fontId="37" fillId="0" borderId="4" xfId="133" applyNumberFormat="1" applyFont="1" applyBorder="1" applyAlignment="1" applyProtection="1">
      <alignment horizontal="center"/>
      <protection hidden="1"/>
    </xf>
    <xf numFmtId="9" fontId="3" fillId="0" borderId="0" xfId="133" applyNumberFormat="1" applyFont="1">
      <alignment/>
      <protection/>
    </xf>
    <xf numFmtId="0" fontId="37" fillId="0" borderId="0" xfId="133" applyFont="1" applyBorder="1" applyAlignment="1" applyProtection="1">
      <alignment horizontal="center" vertical="center"/>
      <protection hidden="1"/>
    </xf>
    <xf numFmtId="0" fontId="48" fillId="0" borderId="0" xfId="133" applyFont="1" applyFill="1" applyBorder="1" applyAlignment="1" applyProtection="1">
      <alignment horizontal="left" vertical="top"/>
      <protection/>
    </xf>
    <xf numFmtId="0" fontId="3" fillId="0" borderId="0" xfId="133" applyFont="1" applyBorder="1" applyAlignment="1" applyProtection="1">
      <alignment horizontal="center" wrapText="1"/>
      <protection locked="0"/>
    </xf>
    <xf numFmtId="0" fontId="1" fillId="0" borderId="18" xfId="43" applyNumberFormat="1" applyFont="1" applyBorder="1" applyAlignment="1">
      <alignment horizontal="justify" vertical="center" wrapText="1"/>
      <protection/>
    </xf>
    <xf numFmtId="0" fontId="45" fillId="10" borderId="1" xfId="1745" applyFont="1" applyFill="1" applyBorder="1" applyAlignment="1">
      <alignment horizontal="center" vertical="center"/>
      <protection/>
    </xf>
    <xf numFmtId="0" fontId="45" fillId="10" borderId="2" xfId="1745" applyFont="1" applyFill="1" applyBorder="1" applyAlignment="1">
      <alignment horizontal="center" vertical="center"/>
      <protection/>
    </xf>
    <xf numFmtId="4" fontId="45" fillId="10" borderId="2" xfId="1745" applyNumberFormat="1" applyFont="1" applyFill="1" applyBorder="1" applyAlignment="1">
      <alignment horizontal="center" vertical="center"/>
      <protection/>
    </xf>
    <xf numFmtId="0" fontId="0" fillId="0" borderId="0" xfId="1745">
      <alignment/>
      <protection/>
    </xf>
    <xf numFmtId="0" fontId="45" fillId="0" borderId="2" xfId="1745" applyFont="1" applyFill="1" applyBorder="1" applyAlignment="1">
      <alignment horizontal="center" vertical="center"/>
      <protection/>
    </xf>
    <xf numFmtId="0" fontId="45" fillId="0" borderId="18" xfId="1745" applyFont="1" applyFill="1" applyBorder="1" applyAlignment="1">
      <alignment horizontal="center" vertical="center"/>
      <protection/>
    </xf>
    <xf numFmtId="0" fontId="45" fillId="0" borderId="18" xfId="1745" applyFont="1" applyBorder="1" applyAlignment="1">
      <alignment horizontal="center" vertical="center"/>
      <protection/>
    </xf>
    <xf numFmtId="4" fontId="45" fillId="0" borderId="2" xfId="1745" applyNumberFormat="1" applyFont="1" applyFill="1" applyBorder="1" applyAlignment="1">
      <alignment horizontal="center" vertical="center"/>
      <protection/>
    </xf>
    <xf numFmtId="0" fontId="0" fillId="0" borderId="0" xfId="1745" applyBorder="1" applyAlignment="1">
      <alignment horizontal="center" vertical="center"/>
      <protection/>
    </xf>
    <xf numFmtId="0" fontId="0" fillId="0" borderId="0" xfId="1745" applyBorder="1" applyAlignment="1">
      <alignment vertical="center" wrapText="1"/>
      <protection/>
    </xf>
    <xf numFmtId="181" fontId="0" fillId="0" borderId="0" xfId="1745" applyNumberFormat="1" applyBorder="1" applyAlignment="1">
      <alignment horizontal="center" vertical="center"/>
      <protection/>
    </xf>
    <xf numFmtId="0" fontId="45" fillId="10" borderId="2" xfId="1745" applyFont="1" applyFill="1" applyBorder="1" applyAlignment="1">
      <alignment horizontal="center" vertical="center" wrapText="1"/>
      <protection/>
    </xf>
    <xf numFmtId="4" fontId="45" fillId="10" borderId="2" xfId="1745" applyNumberFormat="1" applyFont="1" applyFill="1" applyBorder="1" applyAlignment="1">
      <alignment horizontal="center" vertical="center" wrapText="1"/>
      <protection/>
    </xf>
    <xf numFmtId="0" fontId="55" fillId="5" borderId="2" xfId="1745" applyFont="1" applyFill="1" applyBorder="1" applyAlignment="1">
      <alignment horizontal="center" vertical="center"/>
      <protection/>
    </xf>
    <xf numFmtId="0" fontId="56" fillId="0" borderId="2" xfId="0" applyFont="1" applyBorder="1" applyAlignment="1">
      <alignment horizontal="center" vertical="center"/>
    </xf>
    <xf numFmtId="0" fontId="56" fillId="0" borderId="2" xfId="0" applyFont="1" applyBorder="1" applyAlignment="1">
      <alignment horizontal="center" vertical="center" wrapText="1"/>
    </xf>
    <xf numFmtId="0" fontId="55" fillId="5" borderId="2" xfId="1745" applyFont="1" applyFill="1" applyBorder="1" applyAlignment="1">
      <alignment wrapText="1"/>
      <protection/>
    </xf>
    <xf numFmtId="0" fontId="55" fillId="5" borderId="2" xfId="1745" applyFont="1" applyFill="1" applyBorder="1" applyAlignment="1">
      <alignment horizontal="center"/>
      <protection/>
    </xf>
    <xf numFmtId="185" fontId="1" fillId="0" borderId="2" xfId="1745" applyNumberFormat="1" applyFont="1" applyBorder="1" applyAlignment="1">
      <alignment/>
      <protection/>
    </xf>
    <xf numFmtId="187" fontId="1" fillId="0" borderId="2" xfId="1746" applyNumberFormat="1" applyFont="1" applyFill="1" applyBorder="1" applyAlignment="1">
      <alignment horizontal="center"/>
    </xf>
    <xf numFmtId="187" fontId="1" fillId="5" borderId="1" xfId="1746" applyNumberFormat="1" applyFont="1" applyFill="1" applyBorder="1" applyAlignment="1">
      <alignment/>
    </xf>
    <xf numFmtId="12" fontId="56" fillId="0" borderId="2" xfId="0" applyNumberFormat="1" applyFont="1" applyBorder="1" applyAlignment="1">
      <alignment horizontal="center" vertical="center" wrapText="1"/>
    </xf>
    <xf numFmtId="185" fontId="56" fillId="0" borderId="2" xfId="0" applyNumberFormat="1" applyFont="1" applyBorder="1" applyAlignment="1">
      <alignment horizontal="center" vertical="center"/>
    </xf>
    <xf numFmtId="0" fontId="56" fillId="0" borderId="34" xfId="0" applyFont="1" applyBorder="1" applyAlignment="1">
      <alignment horizontal="center" vertical="center"/>
    </xf>
    <xf numFmtId="0" fontId="57" fillId="5" borderId="2" xfId="1745" applyFont="1" applyFill="1" applyBorder="1">
      <alignment/>
      <protection/>
    </xf>
    <xf numFmtId="0" fontId="57" fillId="5" borderId="2" xfId="1745" applyFont="1" applyFill="1" applyBorder="1" applyAlignment="1">
      <alignment horizontal="center" vertical="center"/>
      <protection/>
    </xf>
    <xf numFmtId="2" fontId="55" fillId="5" borderId="2" xfId="1747" applyNumberFormat="1" applyFont="1" applyFill="1" applyBorder="1"/>
    <xf numFmtId="44" fontId="55" fillId="5" borderId="2" xfId="1746" applyFont="1" applyFill="1" applyBorder="1"/>
    <xf numFmtId="44" fontId="57" fillId="5" borderId="1" xfId="1746" applyFont="1" applyFill="1" applyBorder="1" applyAlignment="1">
      <alignment/>
    </xf>
    <xf numFmtId="0" fontId="57" fillId="5" borderId="1" xfId="1745" applyFont="1" applyFill="1" applyBorder="1">
      <alignment/>
      <protection/>
    </xf>
    <xf numFmtId="0" fontId="57" fillId="5" borderId="2" xfId="1745" applyFont="1" applyFill="1" applyBorder="1" applyAlignment="1">
      <alignment horizontal="center"/>
      <protection/>
    </xf>
    <xf numFmtId="0" fontId="45" fillId="0" borderId="2" xfId="1745" applyFont="1" applyBorder="1" applyAlignment="1">
      <alignment horizontal="center" vertical="center"/>
      <protection/>
    </xf>
    <xf numFmtId="4" fontId="45" fillId="0" borderId="2" xfId="1745" applyNumberFormat="1" applyFont="1" applyBorder="1" applyAlignment="1">
      <alignment horizontal="center" vertical="center"/>
      <protection/>
    </xf>
    <xf numFmtId="0" fontId="58" fillId="5" borderId="2" xfId="1745" applyFont="1" applyFill="1" applyBorder="1" applyAlignment="1">
      <alignment horizontal="center" vertical="center"/>
      <protection/>
    </xf>
    <xf numFmtId="0" fontId="58" fillId="5" borderId="18" xfId="1745" applyFont="1" applyFill="1" applyBorder="1" applyAlignment="1">
      <alignment horizontal="center" vertical="center"/>
      <protection/>
    </xf>
    <xf numFmtId="0" fontId="58" fillId="5" borderId="2" xfId="1745" applyFont="1" applyFill="1" applyBorder="1" applyAlignment="1">
      <alignment wrapText="1"/>
      <protection/>
    </xf>
    <xf numFmtId="0" fontId="58" fillId="5" borderId="2" xfId="1745" applyFont="1" applyFill="1" applyBorder="1" applyAlignment="1">
      <alignment horizontal="center"/>
      <protection/>
    </xf>
    <xf numFmtId="185" fontId="58" fillId="0" borderId="2" xfId="0" applyNumberFormat="1" applyFont="1" applyBorder="1"/>
    <xf numFmtId="44" fontId="1" fillId="0" borderId="2" xfId="1746" applyFont="1" applyFill="1" applyBorder="1" applyAlignment="1">
      <alignment horizontal="center"/>
    </xf>
    <xf numFmtId="44" fontId="1" fillId="5" borderId="1" xfId="1746" applyFont="1" applyFill="1" applyBorder="1" applyAlignment="1">
      <alignment/>
    </xf>
    <xf numFmtId="0" fontId="1" fillId="0" borderId="2" xfId="0" applyFont="1" applyBorder="1" applyAlignment="1">
      <alignment horizontal="center" vertical="center"/>
    </xf>
    <xf numFmtId="0" fontId="1" fillId="0" borderId="2" xfId="0" applyFont="1" applyBorder="1" applyAlignment="1">
      <alignment horizontal="left" wrapText="1"/>
    </xf>
    <xf numFmtId="185" fontId="58" fillId="0" borderId="0" xfId="0" applyNumberFormat="1" applyFont="1"/>
    <xf numFmtId="0" fontId="1" fillId="5" borderId="35" xfId="1745" applyFont="1" applyFill="1" applyBorder="1" applyAlignment="1">
      <alignment horizontal="center" vertical="center" wrapText="1"/>
      <protection/>
    </xf>
    <xf numFmtId="181" fontId="35" fillId="0" borderId="2" xfId="0" applyNumberFormat="1" applyFont="1" applyFill="1" applyBorder="1" applyAlignment="1">
      <alignment horizontal="center" vertical="center" wrapText="1"/>
    </xf>
    <xf numFmtId="166" fontId="55" fillId="5" borderId="2" xfId="1747" applyFont="1" applyFill="1" applyBorder="1"/>
    <xf numFmtId="0" fontId="45" fillId="0" borderId="0" xfId="1745" applyFont="1" applyFill="1" applyBorder="1" applyAlignment="1">
      <alignment horizontal="center" vertical="center"/>
      <protection/>
    </xf>
    <xf numFmtId="4" fontId="9" fillId="5" borderId="2" xfId="0" applyNumberFormat="1" applyFont="1" applyFill="1" applyBorder="1" applyAlignment="1">
      <alignment horizontal="center" vertical="center" wrapText="1"/>
    </xf>
    <xf numFmtId="0" fontId="8" fillId="17" borderId="4" xfId="0" applyFont="1" applyFill="1" applyBorder="1" applyAlignment="1">
      <alignment horizontal="left" vertical="center" wrapText="1"/>
    </xf>
    <xf numFmtId="4" fontId="7" fillId="0" borderId="2" xfId="0" applyNumberFormat="1" applyFont="1" applyBorder="1" applyAlignment="1">
      <alignment horizontal="center" vertical="center"/>
    </xf>
    <xf numFmtId="0" fontId="37" fillId="0" borderId="0" xfId="133" applyFont="1" applyBorder="1" applyAlignment="1" applyProtection="1">
      <alignment horizontal="center" vertical="center"/>
      <protection hidden="1"/>
    </xf>
    <xf numFmtId="0" fontId="48" fillId="0" borderId="0" xfId="133" applyFont="1" applyFill="1" applyBorder="1" applyAlignment="1" applyProtection="1">
      <alignment horizontal="left" vertical="top"/>
      <protection/>
    </xf>
    <xf numFmtId="0" fontId="36" fillId="0" borderId="2" xfId="43" applyNumberFormat="1" applyFont="1" applyBorder="1" applyAlignment="1">
      <alignment horizontal="left" vertical="top" wrapText="1"/>
      <protection/>
    </xf>
    <xf numFmtId="183" fontId="59" fillId="0" borderId="3" xfId="1735" applyFont="1" applyFill="1" applyBorder="1" applyAlignment="1" applyProtection="1">
      <alignment vertical="top"/>
      <protection locked="0"/>
    </xf>
    <xf numFmtId="0" fontId="59" fillId="0" borderId="14" xfId="133" applyFont="1" applyFill="1" applyBorder="1" applyAlignment="1" applyProtection="1">
      <alignment vertical="top"/>
      <protection locked="0"/>
    </xf>
    <xf numFmtId="0" fontId="59" fillId="0" borderId="15" xfId="133" applyFont="1" applyFill="1" applyBorder="1" applyAlignment="1" applyProtection="1">
      <alignment vertical="top"/>
      <protection locked="0"/>
    </xf>
    <xf numFmtId="0" fontId="45" fillId="10" borderId="2" xfId="1745" applyFont="1" applyFill="1" applyBorder="1" applyAlignment="1">
      <alignment horizontal="center" vertical="center"/>
      <protection/>
    </xf>
    <xf numFmtId="0" fontId="35" fillId="18" borderId="2" xfId="1745" applyFont="1" applyFill="1" applyBorder="1" applyAlignment="1">
      <alignment horizontal="center" vertical="center"/>
      <protection/>
    </xf>
    <xf numFmtId="0" fontId="1" fillId="18" borderId="35" xfId="1745" applyFont="1" applyFill="1" applyBorder="1" applyAlignment="1">
      <alignment horizontal="center" vertical="center" wrapText="1"/>
      <protection/>
    </xf>
    <xf numFmtId="0" fontId="35" fillId="18" borderId="2" xfId="1745" applyFont="1" applyFill="1" applyBorder="1" applyAlignment="1">
      <alignment wrapText="1"/>
      <protection/>
    </xf>
    <xf numFmtId="0" fontId="35" fillId="18" borderId="2" xfId="1745" applyFont="1" applyFill="1" applyBorder="1" applyAlignment="1">
      <alignment horizontal="center"/>
      <protection/>
    </xf>
    <xf numFmtId="185" fontId="35" fillId="0" borderId="0" xfId="0" applyNumberFormat="1" applyFont="1" applyFill="1" applyBorder="1"/>
    <xf numFmtId="44" fontId="1" fillId="18" borderId="1" xfId="1746" applyFont="1" applyFill="1" applyBorder="1" applyAlignment="1">
      <alignment/>
    </xf>
    <xf numFmtId="184" fontId="35" fillId="0" borderId="2" xfId="0" applyNumberFormat="1" applyFont="1" applyFill="1" applyBorder="1"/>
    <xf numFmtId="0" fontId="60" fillId="18" borderId="2" xfId="1745" applyFont="1" applyFill="1" applyBorder="1">
      <alignment/>
      <protection/>
    </xf>
    <xf numFmtId="0" fontId="60" fillId="18" borderId="2" xfId="1745" applyFont="1" applyFill="1" applyBorder="1" applyAlignment="1">
      <alignment horizontal="center" vertical="center"/>
      <protection/>
    </xf>
    <xf numFmtId="166" fontId="18" fillId="18" borderId="2" xfId="1747" applyFont="1" applyFill="1" applyBorder="1"/>
    <xf numFmtId="44" fontId="18" fillId="18" borderId="2" xfId="1746" applyFont="1" applyFill="1" applyBorder="1"/>
    <xf numFmtId="44" fontId="60" fillId="18" borderId="1" xfId="1746" applyFont="1" applyFill="1" applyBorder="1" applyAlignment="1">
      <alignment/>
    </xf>
    <xf numFmtId="0" fontId="35" fillId="0" borderId="0" xfId="1745" applyFont="1" applyFill="1" applyBorder="1" applyAlignment="1">
      <alignment vertical="center"/>
      <protection/>
    </xf>
    <xf numFmtId="0" fontId="35" fillId="0" borderId="14" xfId="1745" applyFont="1" applyFill="1" applyBorder="1" applyAlignment="1">
      <alignment horizontal="center" vertical="center"/>
      <protection/>
    </xf>
    <xf numFmtId="4" fontId="5" fillId="7" borderId="4" xfId="0" applyNumberFormat="1" applyFont="1" applyFill="1" applyBorder="1" applyAlignment="1">
      <alignment horizontal="center"/>
    </xf>
    <xf numFmtId="0" fontId="8" fillId="5" borderId="3" xfId="0" applyFont="1" applyFill="1" applyBorder="1" applyAlignment="1">
      <alignment horizontal="center" vertical="center" wrapText="1"/>
    </xf>
    <xf numFmtId="0" fontId="9" fillId="5" borderId="1" xfId="23" applyFont="1" applyFill="1" applyBorder="1" applyAlignment="1">
      <alignment horizontal="left" vertical="center" wrapText="1"/>
      <protection/>
    </xf>
    <xf numFmtId="0" fontId="8" fillId="5" borderId="21" xfId="23" applyFont="1" applyFill="1" applyBorder="1" applyAlignment="1">
      <alignment horizontal="center" wrapText="1"/>
      <protection/>
    </xf>
    <xf numFmtId="166" fontId="9" fillId="5" borderId="21" xfId="20" applyFont="1" applyFill="1" applyBorder="1" applyAlignment="1">
      <alignment horizontal="center" vertical="center"/>
    </xf>
    <xf numFmtId="4" fontId="33" fillId="5" borderId="18" xfId="107" applyNumberFormat="1" applyFont="1" applyFill="1" applyBorder="1" applyAlignment="1">
      <alignment horizontal="center" vertical="center"/>
      <protection/>
    </xf>
    <xf numFmtId="44" fontId="0" fillId="0" borderId="0" xfId="1745" applyNumberFormat="1">
      <alignment/>
      <protection/>
    </xf>
    <xf numFmtId="0" fontId="2" fillId="0" borderId="2" xfId="0" applyFont="1" applyBorder="1" applyAlignment="1">
      <alignment horizontal="right"/>
    </xf>
    <xf numFmtId="166" fontId="2" fillId="5" borderId="2" xfId="20" applyFont="1" applyFill="1" applyBorder="1"/>
    <xf numFmtId="0" fontId="51" fillId="5" borderId="1" xfId="43" applyFont="1" applyFill="1" applyBorder="1" applyAlignment="1">
      <alignment horizontal="center"/>
      <protection/>
    </xf>
    <xf numFmtId="0" fontId="51" fillId="5" borderId="21" xfId="43" applyFont="1" applyFill="1" applyBorder="1" applyAlignment="1">
      <alignment horizontal="center"/>
      <protection/>
    </xf>
    <xf numFmtId="0" fontId="51" fillId="5" borderId="18" xfId="43" applyFont="1" applyFill="1" applyBorder="1" applyAlignment="1">
      <alignment horizontal="center"/>
      <protection/>
    </xf>
    <xf numFmtId="0" fontId="2" fillId="0" borderId="2" xfId="0" applyFont="1" applyBorder="1" applyAlignment="1">
      <alignment horizontal="center"/>
    </xf>
    <xf numFmtId="49" fontId="36" fillId="0" borderId="12" xfId="43" applyNumberFormat="1" applyFont="1" applyBorder="1" applyAlignment="1">
      <alignment horizontal="center" vertical="center" wrapText="1"/>
      <protection/>
    </xf>
    <xf numFmtId="0" fontId="47" fillId="0" borderId="12" xfId="0" applyFont="1" applyBorder="1" applyAlignment="1">
      <alignment horizontal="center"/>
    </xf>
    <xf numFmtId="49" fontId="45" fillId="0" borderId="1" xfId="43" applyNumberFormat="1" applyFont="1" applyBorder="1" applyAlignment="1">
      <alignment vertical="center"/>
      <protection/>
    </xf>
    <xf numFmtId="49" fontId="45" fillId="0" borderId="21" xfId="43" applyNumberFormat="1" applyFont="1" applyBorder="1" applyAlignment="1">
      <alignment vertical="center"/>
      <protection/>
    </xf>
    <xf numFmtId="43" fontId="45" fillId="0" borderId="19" xfId="25" applyFont="1" applyFill="1" applyBorder="1" applyAlignment="1">
      <alignment horizontal="center" vertical="center"/>
    </xf>
    <xf numFmtId="43" fontId="45" fillId="0" borderId="35" xfId="25" applyFont="1" applyFill="1" applyBorder="1" applyAlignment="1">
      <alignment horizontal="center" vertical="center"/>
    </xf>
    <xf numFmtId="49" fontId="45" fillId="0" borderId="2" xfId="43" applyNumberFormat="1" applyFont="1" applyBorder="1" applyAlignment="1">
      <alignment horizontal="left" vertical="center"/>
      <protection/>
    </xf>
    <xf numFmtId="10" fontId="36" fillId="0" borderId="3" xfId="47" applyNumberFormat="1" applyFont="1" applyFill="1" applyBorder="1" applyAlignment="1">
      <alignment horizontal="center" vertical="center"/>
    </xf>
    <xf numFmtId="10" fontId="36" fillId="0" borderId="15" xfId="47" applyNumberFormat="1" applyFont="1" applyFill="1" applyBorder="1" applyAlignment="1">
      <alignment horizontal="center" vertical="center"/>
    </xf>
    <xf numFmtId="0" fontId="45" fillId="0" borderId="2" xfId="43" applyFont="1" applyFill="1" applyBorder="1" applyAlignment="1">
      <alignment horizontal="center" vertical="center"/>
      <protection/>
    </xf>
    <xf numFmtId="0" fontId="45" fillId="0" borderId="18" xfId="43" applyFont="1" applyFill="1" applyBorder="1" applyAlignment="1">
      <alignment horizontal="center" vertical="center"/>
      <protection/>
    </xf>
    <xf numFmtId="0" fontId="45" fillId="0" borderId="19" xfId="43" applyFont="1" applyFill="1" applyBorder="1" applyAlignment="1">
      <alignment horizontal="center" vertical="center"/>
      <protection/>
    </xf>
    <xf numFmtId="0" fontId="45" fillId="0" borderId="12" xfId="43" applyFont="1" applyFill="1" applyBorder="1" applyAlignment="1">
      <alignment horizontal="center" vertical="center"/>
      <protection/>
    </xf>
    <xf numFmtId="0" fontId="45" fillId="0" borderId="6" xfId="43" applyFont="1" applyFill="1" applyBorder="1" applyAlignment="1">
      <alignment horizontal="center" vertical="center"/>
      <protection/>
    </xf>
    <xf numFmtId="0" fontId="45" fillId="0" borderId="0" xfId="43" applyFont="1" applyFill="1" applyBorder="1" applyAlignment="1">
      <alignment horizontal="center" vertical="center"/>
      <protection/>
    </xf>
    <xf numFmtId="0" fontId="45" fillId="0" borderId="3" xfId="43" applyFont="1" applyFill="1" applyBorder="1" applyAlignment="1">
      <alignment horizontal="center" vertical="center"/>
      <protection/>
    </xf>
    <xf numFmtId="0" fontId="45" fillId="0" borderId="14" xfId="43" applyFont="1" applyFill="1" applyBorder="1" applyAlignment="1">
      <alignment horizontal="center" vertical="center"/>
      <protection/>
    </xf>
    <xf numFmtId="0" fontId="5" fillId="0" borderId="12" xfId="0" applyFont="1" applyBorder="1" applyAlignment="1">
      <alignment horizontal="center" vertical="center" wrapText="1"/>
    </xf>
    <xf numFmtId="0" fontId="8" fillId="16" borderId="1" xfId="0" applyFont="1" applyFill="1" applyBorder="1" applyAlignment="1">
      <alignment horizontal="right" vertical="center"/>
    </xf>
    <xf numFmtId="0" fontId="8" fillId="16" borderId="21" xfId="0" applyFont="1" applyFill="1" applyBorder="1" applyAlignment="1">
      <alignment horizontal="right" vertical="center"/>
    </xf>
    <xf numFmtId="166" fontId="9" fillId="5" borderId="21" xfId="20" applyFont="1" applyFill="1" applyBorder="1" applyAlignment="1">
      <alignment horizontal="center" wrapText="1"/>
    </xf>
    <xf numFmtId="166" fontId="9" fillId="5" borderId="18" xfId="20" applyFont="1" applyFill="1" applyBorder="1" applyAlignment="1">
      <alignment horizontal="center" wrapText="1"/>
    </xf>
    <xf numFmtId="0" fontId="5" fillId="7" borderId="1" xfId="0" applyFont="1" applyFill="1" applyBorder="1" applyAlignment="1">
      <alignment horizontal="left" vertical="center"/>
    </xf>
    <xf numFmtId="0" fontId="5" fillId="7" borderId="21" xfId="0" applyFont="1" applyFill="1" applyBorder="1" applyAlignment="1">
      <alignment horizontal="left" vertical="center"/>
    </xf>
    <xf numFmtId="49" fontId="38" fillId="0" borderId="0" xfId="43" applyNumberFormat="1" applyFont="1" applyBorder="1" applyAlignment="1">
      <alignment horizontal="center" vertical="center"/>
      <protection/>
    </xf>
    <xf numFmtId="165" fontId="45" fillId="0" borderId="2" xfId="43" applyNumberFormat="1" applyFont="1" applyFill="1" applyBorder="1" applyAlignment="1">
      <alignment horizontal="center" vertical="center"/>
      <protection/>
    </xf>
    <xf numFmtId="7" fontId="45" fillId="0" borderId="2" xfId="43" applyNumberFormat="1" applyFont="1" applyFill="1" applyBorder="1" applyAlignment="1">
      <alignment horizontal="center" vertical="center"/>
      <protection/>
    </xf>
    <xf numFmtId="0" fontId="45" fillId="0" borderId="1" xfId="43" applyFont="1" applyFill="1" applyBorder="1" applyAlignment="1">
      <alignment horizontal="center" vertical="distributed"/>
      <protection/>
    </xf>
    <xf numFmtId="0" fontId="45" fillId="0" borderId="21" xfId="43" applyFont="1" applyFill="1" applyBorder="1" applyAlignment="1">
      <alignment horizontal="center" vertical="distributed"/>
      <protection/>
    </xf>
    <xf numFmtId="0" fontId="45" fillId="0" borderId="18" xfId="43" applyFont="1" applyFill="1" applyBorder="1" applyAlignment="1">
      <alignment horizontal="center" vertical="distributed"/>
      <protection/>
    </xf>
    <xf numFmtId="0" fontId="5" fillId="7" borderId="18" xfId="0" applyFont="1" applyFill="1" applyBorder="1" applyAlignment="1">
      <alignment horizontal="left" vertical="center"/>
    </xf>
    <xf numFmtId="0" fontId="6" fillId="0" borderId="0" xfId="43" applyFont="1" applyFill="1" applyBorder="1" applyAlignment="1">
      <alignment horizontal="center" vertical="center"/>
      <protection/>
    </xf>
    <xf numFmtId="0" fontId="6" fillId="0" borderId="14" xfId="43" applyFont="1" applyFill="1" applyBorder="1" applyAlignment="1">
      <alignment horizontal="center" vertical="center"/>
      <protection/>
    </xf>
    <xf numFmtId="0" fontId="6" fillId="0" borderId="19" xfId="43" applyFont="1" applyFill="1" applyBorder="1" applyAlignment="1">
      <alignment horizontal="center" vertical="distributed"/>
      <protection/>
    </xf>
    <xf numFmtId="0" fontId="6" fillId="0" borderId="12" xfId="43" applyFont="1" applyFill="1" applyBorder="1" applyAlignment="1">
      <alignment horizontal="center" vertical="distributed"/>
      <protection/>
    </xf>
    <xf numFmtId="0" fontId="5" fillId="8" borderId="1" xfId="0" applyFont="1" applyFill="1" applyBorder="1" applyAlignment="1">
      <alignment horizontal="left" vertical="center"/>
    </xf>
    <xf numFmtId="0" fontId="5" fillId="8" borderId="21" xfId="0" applyFont="1" applyFill="1" applyBorder="1" applyAlignment="1">
      <alignment horizontal="left" vertical="center"/>
    </xf>
    <xf numFmtId="0" fontId="5" fillId="8" borderId="18" xfId="0" applyFont="1" applyFill="1" applyBorder="1" applyAlignment="1">
      <alignment horizontal="left" vertical="center"/>
    </xf>
    <xf numFmtId="49" fontId="6" fillId="0" borderId="1" xfId="43" applyNumberFormat="1" applyFont="1" applyBorder="1" applyAlignment="1">
      <alignment horizontal="left" vertical="center"/>
      <protection/>
    </xf>
    <xf numFmtId="49" fontId="6" fillId="0" borderId="21" xfId="43" applyNumberFormat="1" applyFont="1" applyBorder="1" applyAlignment="1">
      <alignment horizontal="left" vertical="center"/>
      <protection/>
    </xf>
    <xf numFmtId="49" fontId="6" fillId="15" borderId="1" xfId="43" applyNumberFormat="1" applyFont="1" applyFill="1" applyBorder="1" applyAlignment="1">
      <alignment horizontal="center" vertical="justify"/>
      <protection/>
    </xf>
    <xf numFmtId="49" fontId="6" fillId="15" borderId="21" xfId="43" applyNumberFormat="1" applyFont="1" applyFill="1" applyBorder="1" applyAlignment="1">
      <alignment horizontal="center" vertical="justify"/>
      <protection/>
    </xf>
    <xf numFmtId="49" fontId="6" fillId="15" borderId="14" xfId="43" applyNumberFormat="1" applyFont="1" applyFill="1" applyBorder="1" applyAlignment="1">
      <alignment horizontal="center" vertical="justify"/>
      <protection/>
    </xf>
    <xf numFmtId="49" fontId="38" fillId="0" borderId="2" xfId="43" applyNumberFormat="1" applyFont="1" applyBorder="1" applyAlignment="1">
      <alignment horizontal="center" vertical="center"/>
      <protection/>
    </xf>
    <xf numFmtId="166" fontId="6" fillId="0" borderId="19" xfId="319" applyFont="1" applyFill="1" applyBorder="1" applyAlignment="1">
      <alignment horizontal="center" vertical="center"/>
    </xf>
    <xf numFmtId="166" fontId="6" fillId="0" borderId="12" xfId="319" applyFont="1" applyFill="1" applyBorder="1" applyAlignment="1">
      <alignment horizontal="center" vertical="center"/>
    </xf>
    <xf numFmtId="166" fontId="6" fillId="0" borderId="35" xfId="319" applyFont="1" applyFill="1" applyBorder="1" applyAlignment="1">
      <alignment horizontal="center" vertical="center"/>
    </xf>
    <xf numFmtId="166" fontId="1" fillId="0" borderId="3" xfId="319" applyFont="1" applyFill="1" applyBorder="1" applyAlignment="1">
      <alignment horizontal="center" vertical="center" wrapText="1"/>
    </xf>
    <xf numFmtId="166" fontId="1" fillId="0" borderId="14" xfId="319" applyFont="1" applyFill="1" applyBorder="1" applyAlignment="1">
      <alignment horizontal="center" vertical="center" wrapText="1"/>
    </xf>
    <xf numFmtId="166" fontId="1" fillId="0" borderId="15" xfId="319" applyFont="1" applyFill="1" applyBorder="1" applyAlignment="1">
      <alignment horizontal="center" vertical="center" wrapText="1"/>
    </xf>
    <xf numFmtId="0" fontId="6" fillId="0" borderId="19" xfId="43" applyFont="1" applyFill="1" applyBorder="1" applyAlignment="1">
      <alignment horizontal="center" vertical="center"/>
      <protection/>
    </xf>
    <xf numFmtId="0" fontId="6" fillId="0" borderId="12" xfId="43" applyFont="1" applyFill="1" applyBorder="1" applyAlignment="1">
      <alignment horizontal="center" vertical="center"/>
      <protection/>
    </xf>
    <xf numFmtId="14" fontId="1" fillId="0" borderId="14" xfId="43" applyNumberFormat="1" applyFont="1" applyFill="1" applyBorder="1" applyAlignment="1">
      <alignment horizontal="center" vertical="center"/>
      <protection/>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0" xfId="0" applyFont="1" applyBorder="1" applyAlignment="1">
      <alignment horizontal="center" vertical="center"/>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45" fillId="0" borderId="3" xfId="1745" applyFont="1" applyBorder="1" applyAlignment="1">
      <alignment horizontal="center" vertical="center" wrapText="1"/>
      <protection/>
    </xf>
    <xf numFmtId="0" fontId="45" fillId="0" borderId="14" xfId="1745" applyFont="1" applyBorder="1" applyAlignment="1">
      <alignment horizontal="center" vertical="center" wrapText="1"/>
      <protection/>
    </xf>
    <xf numFmtId="0" fontId="45" fillId="0" borderId="15" xfId="1745" applyFont="1" applyBorder="1" applyAlignment="1">
      <alignment horizontal="center" vertical="center" wrapText="1"/>
      <protection/>
    </xf>
    <xf numFmtId="0" fontId="0" fillId="0" borderId="36"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1" xfId="0"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39" xfId="0" applyBorder="1" applyAlignment="1">
      <alignment horizontal="center" wrapText="1"/>
    </xf>
    <xf numFmtId="0" fontId="0" fillId="0" borderId="0" xfId="0" applyBorder="1" applyAlignment="1">
      <alignment horizontal="center" wrapText="1"/>
    </xf>
    <xf numFmtId="0" fontId="0" fillId="0" borderId="40" xfId="0" applyBorder="1" applyAlignment="1">
      <alignment horizontal="center" wrapText="1"/>
    </xf>
    <xf numFmtId="0" fontId="0" fillId="0" borderId="36" xfId="0" applyBorder="1" applyAlignment="1">
      <alignment horizontal="left" wrapText="1"/>
    </xf>
    <xf numFmtId="0" fontId="0" fillId="0" borderId="37" xfId="0" applyBorder="1" applyAlignment="1">
      <alignment horizontal="left" wrapText="1"/>
    </xf>
    <xf numFmtId="0" fontId="0" fillId="0" borderId="38" xfId="0" applyBorder="1" applyAlignment="1">
      <alignment horizontal="left" wrapText="1"/>
    </xf>
    <xf numFmtId="0" fontId="3" fillId="0" borderId="36" xfId="0" applyFont="1" applyFill="1" applyBorder="1" applyAlignment="1" applyProtection="1">
      <alignment horizontal="left" vertical="center"/>
      <protection/>
    </xf>
    <xf numFmtId="0" fontId="3" fillId="0" borderId="37"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0" fillId="19" borderId="0" xfId="0" applyFill="1" applyBorder="1" applyAlignment="1">
      <alignment horizontal="center" wrapText="1"/>
    </xf>
    <xf numFmtId="0" fontId="45" fillId="10" borderId="2" xfId="1745" applyFont="1" applyFill="1" applyBorder="1" applyAlignment="1">
      <alignment horizontal="center" vertical="center"/>
      <protection/>
    </xf>
    <xf numFmtId="0" fontId="45" fillId="0" borderId="3" xfId="1745" applyFont="1" applyFill="1" applyBorder="1" applyAlignment="1">
      <alignment horizontal="center" vertical="center" wrapText="1"/>
      <protection/>
    </xf>
    <xf numFmtId="0" fontId="45" fillId="0" borderId="14" xfId="1745" applyFont="1" applyFill="1" applyBorder="1" applyAlignment="1">
      <alignment horizontal="center" vertical="center" wrapText="1"/>
      <protection/>
    </xf>
    <xf numFmtId="0" fontId="45" fillId="0" borderId="15" xfId="1745" applyFont="1" applyFill="1" applyBorder="1" applyAlignment="1">
      <alignment horizontal="center" vertical="center" wrapText="1"/>
      <protection/>
    </xf>
    <xf numFmtId="0" fontId="45" fillId="0" borderId="21" xfId="1745" applyFont="1" applyFill="1" applyBorder="1" applyAlignment="1">
      <alignment horizontal="center" vertical="center" wrapText="1"/>
      <protection/>
    </xf>
    <xf numFmtId="0" fontId="0" fillId="0" borderId="0" xfId="0" applyAlignment="1">
      <alignment horizontal="left"/>
    </xf>
    <xf numFmtId="0" fontId="57" fillId="5" borderId="2" xfId="1745" applyFont="1" applyFill="1" applyBorder="1" applyAlignment="1">
      <alignment horizontal="center"/>
      <protection/>
    </xf>
    <xf numFmtId="0" fontId="45" fillId="0" borderId="1" xfId="1745" applyFont="1" applyFill="1" applyBorder="1" applyAlignment="1">
      <alignment horizontal="center" vertical="center" wrapText="1"/>
      <protection/>
    </xf>
    <xf numFmtId="0" fontId="45" fillId="0" borderId="18" xfId="1745" applyFont="1" applyFill="1" applyBorder="1" applyAlignment="1">
      <alignment horizontal="center" vertical="center" wrapText="1"/>
      <protection/>
    </xf>
    <xf numFmtId="0" fontId="45" fillId="0" borderId="12" xfId="1745" applyFont="1" applyFill="1" applyBorder="1" applyAlignment="1">
      <alignment horizontal="center" vertical="center"/>
      <protection/>
    </xf>
    <xf numFmtId="0" fontId="35" fillId="0" borderId="14" xfId="1745" applyFont="1" applyFill="1" applyBorder="1" applyAlignment="1">
      <alignment horizontal="center" vertical="center" wrapText="1"/>
      <protection/>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5" fillId="0" borderId="14" xfId="1745" applyFont="1" applyFill="1" applyBorder="1" applyAlignment="1">
      <alignment horizontal="center" vertical="center"/>
      <protection/>
    </xf>
    <xf numFmtId="0" fontId="60" fillId="18" borderId="2" xfId="1745" applyFont="1" applyFill="1" applyBorder="1" applyAlignment="1">
      <alignment horizontal="center"/>
      <protection/>
    </xf>
    <xf numFmtId="0" fontId="41" fillId="0" borderId="44"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horizontal="left" vertical="center" wrapText="1"/>
    </xf>
    <xf numFmtId="0" fontId="41" fillId="0" borderId="7" xfId="0" applyFont="1" applyBorder="1" applyAlignment="1">
      <alignment horizontal="left" vertical="center" wrapText="1"/>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44" xfId="0" applyFont="1" applyBorder="1" applyAlignment="1">
      <alignment horizontal="center" vertical="center"/>
    </xf>
    <xf numFmtId="0" fontId="40" fillId="0" borderId="0" xfId="0" applyFont="1" applyBorder="1" applyAlignment="1">
      <alignment horizontal="center" vertical="center"/>
    </xf>
    <xf numFmtId="0" fontId="40" fillId="0" borderId="7" xfId="0" applyFont="1" applyBorder="1" applyAlignment="1">
      <alignment horizontal="center" vertical="center"/>
    </xf>
    <xf numFmtId="14" fontId="42" fillId="0" borderId="0" xfId="0" applyNumberFormat="1" applyFont="1" applyBorder="1" applyAlignment="1">
      <alignment horizontal="left" wrapText="1"/>
    </xf>
    <xf numFmtId="14" fontId="42" fillId="0" borderId="7" xfId="0" applyNumberFormat="1" applyFont="1" applyBorder="1" applyAlignment="1">
      <alignment horizontal="left" wrapText="1"/>
    </xf>
    <xf numFmtId="0" fontId="41" fillId="0" borderId="44" xfId="0" applyFont="1" applyBorder="1" applyAlignment="1">
      <alignment horizontal="left"/>
    </xf>
    <xf numFmtId="0" fontId="41" fillId="0" borderId="0" xfId="0" applyFont="1" applyBorder="1" applyAlignment="1">
      <alignment horizontal="left"/>
    </xf>
    <xf numFmtId="14" fontId="42" fillId="0" borderId="0" xfId="0" applyNumberFormat="1" applyFont="1" applyBorder="1" applyAlignment="1">
      <alignment horizontal="left"/>
    </xf>
    <xf numFmtId="0" fontId="42" fillId="0" borderId="0" xfId="0" applyFont="1" applyBorder="1" applyAlignment="1">
      <alignment horizontal="center"/>
    </xf>
    <xf numFmtId="0" fontId="42" fillId="0" borderId="7" xfId="0" applyFont="1" applyBorder="1" applyAlignment="1">
      <alignment horizontal="center"/>
    </xf>
    <xf numFmtId="0" fontId="41" fillId="0" borderId="46" xfId="0" applyFont="1" applyBorder="1" applyAlignment="1">
      <alignment horizontal="center"/>
    </xf>
    <xf numFmtId="0" fontId="41" fillId="0" borderId="48" xfId="0" applyFont="1" applyBorder="1" applyAlignment="1">
      <alignment horizontal="center"/>
    </xf>
    <xf numFmtId="0" fontId="41" fillId="20" borderId="49" xfId="0" applyFont="1" applyFill="1" applyBorder="1" applyAlignment="1">
      <alignment horizontal="center"/>
    </xf>
    <xf numFmtId="0" fontId="41" fillId="20" borderId="50" xfId="0" applyFont="1" applyFill="1" applyBorder="1" applyAlignment="1">
      <alignment horizontal="center"/>
    </xf>
    <xf numFmtId="0" fontId="41" fillId="20" borderId="51" xfId="0" applyFont="1" applyFill="1" applyBorder="1" applyAlignment="1">
      <alignment horizontal="center"/>
    </xf>
    <xf numFmtId="0" fontId="41" fillId="21" borderId="50" xfId="0" applyFont="1" applyFill="1" applyBorder="1" applyAlignment="1">
      <alignment horizontal="center"/>
    </xf>
    <xf numFmtId="0" fontId="41" fillId="21" borderId="52" xfId="0" applyFont="1" applyFill="1" applyBorder="1" applyAlignment="1">
      <alignment horizontal="center"/>
    </xf>
    <xf numFmtId="0" fontId="41" fillId="12" borderId="6" xfId="0" applyFont="1" applyFill="1" applyBorder="1" applyAlignment="1">
      <alignment horizontal="center" vertical="center"/>
    </xf>
    <xf numFmtId="1" fontId="2" fillId="12" borderId="7" xfId="0" applyNumberFormat="1" applyFont="1" applyFill="1" applyBorder="1" applyAlignment="1">
      <alignment horizontal="center" vertical="center"/>
    </xf>
    <xf numFmtId="0" fontId="2" fillId="11" borderId="53" xfId="0" applyFont="1" applyFill="1" applyBorder="1" applyAlignment="1">
      <alignment horizontal="center" vertical="center"/>
    </xf>
    <xf numFmtId="0" fontId="2" fillId="11" borderId="54" xfId="0" applyFont="1" applyFill="1" applyBorder="1" applyAlignment="1">
      <alignment horizontal="center" vertical="center"/>
    </xf>
    <xf numFmtId="0" fontId="41" fillId="11" borderId="27" xfId="0" applyFont="1" applyFill="1" applyBorder="1" applyAlignment="1">
      <alignment horizontal="center" vertical="center"/>
    </xf>
    <xf numFmtId="0" fontId="41" fillId="11" borderId="22" xfId="0" applyFont="1" applyFill="1" applyBorder="1" applyAlignment="1">
      <alignment horizontal="center" vertical="center"/>
    </xf>
    <xf numFmtId="0" fontId="41" fillId="11" borderId="28" xfId="0" applyFont="1" applyFill="1" applyBorder="1" applyAlignment="1">
      <alignment horizontal="center" vertical="center"/>
    </xf>
    <xf numFmtId="0" fontId="41" fillId="11" borderId="9" xfId="0" applyFont="1" applyFill="1" applyBorder="1" applyAlignment="1">
      <alignment horizontal="center" vertical="center"/>
    </xf>
    <xf numFmtId="0" fontId="2" fillId="11" borderId="28" xfId="0" applyFont="1" applyFill="1" applyBorder="1" applyAlignment="1">
      <alignment horizontal="center" vertical="center"/>
    </xf>
    <xf numFmtId="0" fontId="2" fillId="11" borderId="9" xfId="0" applyFont="1" applyFill="1" applyBorder="1" applyAlignment="1">
      <alignment horizontal="center" vertical="center"/>
    </xf>
    <xf numFmtId="0" fontId="43" fillId="0" borderId="0" xfId="0" applyFont="1" applyAlignment="1">
      <alignment horizontal="left"/>
    </xf>
    <xf numFmtId="0" fontId="43" fillId="0" borderId="0" xfId="0" applyFont="1" applyAlignment="1">
      <alignment horizontal="justify" wrapText="1"/>
    </xf>
    <xf numFmtId="0" fontId="43" fillId="0" borderId="0" xfId="0" applyFont="1" applyAlignment="1">
      <alignment horizontal="center" wrapText="1"/>
    </xf>
    <xf numFmtId="0" fontId="42" fillId="0" borderId="46" xfId="0" applyFont="1" applyBorder="1" applyAlignment="1">
      <alignment horizontal="center"/>
    </xf>
    <xf numFmtId="0" fontId="42" fillId="0" borderId="14" xfId="0" applyFont="1" applyBorder="1" applyAlignment="1">
      <alignment horizontal="center"/>
    </xf>
    <xf numFmtId="1" fontId="41" fillId="12" borderId="0" xfId="0" applyNumberFormat="1" applyFont="1" applyFill="1" applyBorder="1" applyAlignment="1">
      <alignment horizontal="left" vertical="center"/>
    </xf>
    <xf numFmtId="0" fontId="41" fillId="12" borderId="0" xfId="0" applyFont="1" applyFill="1" applyBorder="1" applyAlignment="1">
      <alignment horizontal="center" vertical="center"/>
    </xf>
    <xf numFmtId="0" fontId="43" fillId="0" borderId="12" xfId="0" applyFont="1" applyBorder="1" applyAlignment="1">
      <alignment horizontal="left"/>
    </xf>
    <xf numFmtId="0" fontId="1" fillId="0" borderId="1" xfId="133" applyFont="1" applyBorder="1" applyAlignment="1" applyProtection="1">
      <alignment horizontal="left" vertical="center" wrapText="1"/>
      <protection hidden="1" locked="0"/>
    </xf>
    <xf numFmtId="0" fontId="1" fillId="0" borderId="21" xfId="133" applyFont="1" applyBorder="1" applyAlignment="1" applyProtection="1">
      <alignment horizontal="left" vertical="center" wrapText="1"/>
      <protection hidden="1" locked="0"/>
    </xf>
    <xf numFmtId="0" fontId="1" fillId="0" borderId="18" xfId="133" applyFont="1" applyBorder="1" applyAlignment="1" applyProtection="1">
      <alignment horizontal="left" vertical="center" wrapText="1"/>
      <protection hidden="1" locked="0"/>
    </xf>
    <xf numFmtId="0" fontId="37" fillId="0" borderId="0" xfId="133" applyFont="1" applyBorder="1" applyAlignment="1" applyProtection="1">
      <alignment horizontal="center" vertical="center"/>
      <protection hidden="1"/>
    </xf>
    <xf numFmtId="0" fontId="3" fillId="13" borderId="13" xfId="133" applyFont="1" applyFill="1" applyBorder="1" applyAlignment="1" applyProtection="1">
      <alignment vertical="top" wrapText="1"/>
      <protection/>
    </xf>
    <xf numFmtId="0" fontId="3" fillId="13" borderId="6" xfId="133" applyFont="1" applyFill="1" applyBorder="1" applyAlignment="1" applyProtection="1">
      <alignment vertical="top" wrapText="1"/>
      <protection/>
    </xf>
    <xf numFmtId="0" fontId="1" fillId="0" borderId="0" xfId="133" applyAlignment="1">
      <alignment vertical="top" wrapText="1"/>
      <protection/>
    </xf>
    <xf numFmtId="0" fontId="1" fillId="0" borderId="13" xfId="133" applyBorder="1" applyAlignment="1">
      <alignment vertical="top" wrapText="1"/>
      <protection/>
    </xf>
    <xf numFmtId="0" fontId="1" fillId="0" borderId="6" xfId="133" applyBorder="1" applyAlignment="1">
      <alignment vertical="top" wrapText="1"/>
      <protection/>
    </xf>
    <xf numFmtId="0" fontId="3" fillId="13" borderId="5" xfId="133" applyFont="1" applyFill="1" applyBorder="1" applyAlignment="1" applyProtection="1">
      <alignment vertical="top" wrapText="1"/>
      <protection/>
    </xf>
    <xf numFmtId="0" fontId="3" fillId="13" borderId="5" xfId="133" applyFont="1" applyFill="1" applyBorder="1" applyAlignment="1" applyProtection="1">
      <alignment vertical="top" wrapText="1"/>
      <protection hidden="1"/>
    </xf>
    <xf numFmtId="0" fontId="59" fillId="0" borderId="6" xfId="133" applyFont="1" applyFill="1" applyBorder="1" applyAlignment="1" applyProtection="1">
      <alignment horizontal="left" vertical="top"/>
      <protection/>
    </xf>
    <xf numFmtId="0" fontId="59" fillId="0" borderId="0" xfId="133" applyFont="1" applyFill="1" applyBorder="1" applyAlignment="1" applyProtection="1">
      <alignment horizontal="left" vertical="top"/>
      <protection/>
    </xf>
    <xf numFmtId="0" fontId="59" fillId="0" borderId="13" xfId="133" applyFont="1" applyFill="1" applyBorder="1" applyAlignment="1" applyProtection="1">
      <alignment horizontal="left" vertical="top"/>
      <protection/>
    </xf>
    <xf numFmtId="0" fontId="59" fillId="0" borderId="3" xfId="133" applyFont="1" applyFill="1" applyBorder="1" applyAlignment="1" applyProtection="1">
      <alignment horizontal="left" vertical="top"/>
      <protection locked="0"/>
    </xf>
    <xf numFmtId="0" fontId="59" fillId="0" borderId="14" xfId="133" applyFont="1" applyFill="1" applyBorder="1" applyAlignment="1" applyProtection="1">
      <alignment horizontal="left" vertical="top"/>
      <protection locked="0"/>
    </xf>
    <xf numFmtId="0" fontId="59" fillId="0" borderId="15" xfId="133" applyFont="1" applyFill="1" applyBorder="1" applyAlignment="1" applyProtection="1">
      <alignment horizontal="left" vertical="top"/>
      <protection locked="0"/>
    </xf>
    <xf numFmtId="0" fontId="37" fillId="0" borderId="3" xfId="133" applyFont="1" applyFill="1" applyBorder="1" applyAlignment="1" applyProtection="1">
      <alignment horizontal="center" vertical="center" wrapText="1"/>
      <protection locked="0"/>
    </xf>
    <xf numFmtId="0" fontId="37" fillId="0" borderId="14" xfId="133" applyFont="1" applyFill="1" applyBorder="1" applyAlignment="1" applyProtection="1">
      <alignment horizontal="center" vertical="center" wrapText="1"/>
      <protection locked="0"/>
    </xf>
    <xf numFmtId="0" fontId="37" fillId="0" borderId="15" xfId="133" applyFont="1" applyFill="1" applyBorder="1" applyAlignment="1" applyProtection="1">
      <alignment horizontal="center" vertical="center" wrapText="1"/>
      <protection locked="0"/>
    </xf>
    <xf numFmtId="0" fontId="3" fillId="0" borderId="14" xfId="133" applyFont="1" applyBorder="1" applyAlignment="1" applyProtection="1">
      <alignment horizontal="center" wrapText="1"/>
      <protection locked="0"/>
    </xf>
    <xf numFmtId="0" fontId="3" fillId="0" borderId="15" xfId="133" applyFont="1" applyBorder="1" applyAlignment="1" applyProtection="1">
      <alignment horizontal="center" wrapText="1"/>
      <protection locked="0"/>
    </xf>
    <xf numFmtId="0" fontId="3" fillId="13" borderId="5" xfId="133" applyFont="1" applyFill="1" applyBorder="1" applyAlignment="1" applyProtection="1">
      <alignment vertical="top"/>
      <protection hidden="1"/>
    </xf>
    <xf numFmtId="0" fontId="48" fillId="22" borderId="14" xfId="133" applyFont="1" applyFill="1" applyBorder="1" applyAlignment="1" applyProtection="1">
      <alignment horizontal="center" vertical="top"/>
      <protection locked="0"/>
    </xf>
    <xf numFmtId="0" fontId="48" fillId="22" borderId="15" xfId="133" applyFont="1" applyFill="1" applyBorder="1" applyAlignment="1" applyProtection="1">
      <alignment horizontal="center" vertical="top"/>
      <protection locked="0"/>
    </xf>
    <xf numFmtId="4" fontId="48" fillId="0" borderId="0" xfId="133" applyNumberFormat="1" applyFont="1" applyFill="1" applyBorder="1" applyAlignment="1" applyProtection="1">
      <alignment horizontal="left" vertical="top"/>
      <protection/>
    </xf>
    <xf numFmtId="4" fontId="48" fillId="0" borderId="13" xfId="133" applyNumberFormat="1" applyFont="1" applyFill="1" applyBorder="1" applyAlignment="1" applyProtection="1">
      <alignment horizontal="left" vertical="top"/>
      <protection/>
    </xf>
    <xf numFmtId="0" fontId="3" fillId="0" borderId="3" xfId="133" applyFont="1" applyBorder="1" applyAlignment="1" applyProtection="1">
      <alignment horizontal="center"/>
      <protection locked="0"/>
    </xf>
    <xf numFmtId="0" fontId="3" fillId="0" borderId="14" xfId="133" applyFont="1" applyBorder="1" applyAlignment="1" applyProtection="1">
      <alignment horizontal="center"/>
      <protection locked="0"/>
    </xf>
    <xf numFmtId="0" fontId="3" fillId="0" borderId="15" xfId="133" applyFont="1" applyBorder="1" applyAlignment="1" applyProtection="1">
      <alignment horizontal="center"/>
      <protection locked="0"/>
    </xf>
    <xf numFmtId="0" fontId="3" fillId="0" borderId="0" xfId="133" applyFont="1" applyBorder="1" applyAlignment="1">
      <alignment horizontal="center"/>
      <protection/>
    </xf>
    <xf numFmtId="4" fontId="1" fillId="0" borderId="1" xfId="133" applyNumberFormat="1" applyBorder="1" applyAlignment="1">
      <alignment vertical="center" wrapText="1"/>
      <protection/>
    </xf>
    <xf numFmtId="0" fontId="1" fillId="0" borderId="21" xfId="133" applyBorder="1" applyAlignment="1">
      <alignment vertical="center" wrapText="1"/>
      <protection/>
    </xf>
    <xf numFmtId="0" fontId="1" fillId="0" borderId="18" xfId="133" applyBorder="1" applyAlignment="1">
      <alignment vertical="center" wrapText="1"/>
      <protection/>
    </xf>
    <xf numFmtId="0" fontId="3" fillId="0" borderId="6" xfId="133" applyFont="1" applyFill="1" applyBorder="1" applyAlignment="1" applyProtection="1">
      <alignment horizontal="left" vertical="top"/>
      <protection/>
    </xf>
    <xf numFmtId="0" fontId="3" fillId="0" borderId="0" xfId="133" applyFont="1" applyFill="1" applyBorder="1" applyAlignment="1" applyProtection="1">
      <alignment horizontal="left" vertical="top"/>
      <protection/>
    </xf>
    <xf numFmtId="0" fontId="3" fillId="0" borderId="13" xfId="133" applyFont="1" applyFill="1" applyBorder="1" applyAlignment="1" applyProtection="1">
      <alignment horizontal="left" vertical="top"/>
      <protection/>
    </xf>
    <xf numFmtId="0" fontId="3" fillId="0" borderId="0" xfId="133" applyFont="1" applyBorder="1" applyAlignment="1">
      <alignment horizontal="center" vertical="center"/>
      <protection/>
    </xf>
    <xf numFmtId="0" fontId="3" fillId="0" borderId="3" xfId="133" applyFont="1" applyFill="1" applyBorder="1" applyAlignment="1" applyProtection="1">
      <alignment horizontal="left" vertical="center"/>
      <protection locked="0"/>
    </xf>
    <xf numFmtId="0" fontId="3" fillId="0" borderId="14" xfId="133" applyFont="1" applyFill="1" applyBorder="1" applyAlignment="1" applyProtection="1">
      <alignment horizontal="left" vertical="center"/>
      <protection locked="0"/>
    </xf>
    <xf numFmtId="0" fontId="3" fillId="0" borderId="15" xfId="133" applyFont="1" applyFill="1" applyBorder="1" applyAlignment="1" applyProtection="1">
      <alignment horizontal="left" vertical="center"/>
      <protection locked="0"/>
    </xf>
    <xf numFmtId="0" fontId="37" fillId="0" borderId="3" xfId="133" applyFont="1" applyBorder="1" applyAlignment="1" applyProtection="1">
      <alignment horizontal="left" vertical="top"/>
      <protection/>
    </xf>
    <xf numFmtId="0" fontId="37" fillId="0" borderId="14" xfId="133" applyFont="1" applyBorder="1" applyAlignment="1" applyProtection="1">
      <alignment horizontal="left" vertical="top"/>
      <protection/>
    </xf>
    <xf numFmtId="0" fontId="37" fillId="0" borderId="15" xfId="133" applyFont="1" applyBorder="1" applyAlignment="1" applyProtection="1">
      <alignment horizontal="left" vertical="top"/>
      <protection/>
    </xf>
    <xf numFmtId="0" fontId="3" fillId="0" borderId="0" xfId="133" applyFont="1" applyBorder="1" applyAlignment="1" applyProtection="1">
      <alignment horizontal="center"/>
      <protection/>
    </xf>
    <xf numFmtId="0" fontId="1" fillId="0" borderId="1" xfId="133" applyFont="1" applyBorder="1" applyAlignment="1" applyProtection="1">
      <alignment horizontal="left" vertical="center"/>
      <protection hidden="1" locked="0"/>
    </xf>
    <xf numFmtId="0" fontId="1" fillId="0" borderId="21" xfId="133" applyFont="1" applyBorder="1" applyAlignment="1" applyProtection="1">
      <alignment horizontal="left" vertical="center"/>
      <protection hidden="1" locked="0"/>
    </xf>
    <xf numFmtId="0" fontId="1" fillId="0" borderId="18" xfId="133" applyFont="1" applyBorder="1" applyAlignment="1" applyProtection="1">
      <alignment horizontal="left" vertical="center"/>
      <protection hidden="1" locked="0"/>
    </xf>
    <xf numFmtId="0" fontId="37" fillId="0" borderId="3" xfId="133" applyFont="1" applyBorder="1" applyAlignment="1" applyProtection="1">
      <alignment horizontal="left"/>
      <protection hidden="1"/>
    </xf>
    <xf numFmtId="0" fontId="37" fillId="0" borderId="14" xfId="133" applyFont="1" applyBorder="1" applyAlignment="1" applyProtection="1">
      <alignment horizontal="left"/>
      <protection hidden="1"/>
    </xf>
    <xf numFmtId="0" fontId="37" fillId="0" borderId="15" xfId="133" applyFont="1" applyBorder="1" applyAlignment="1" applyProtection="1">
      <alignment horizontal="left"/>
      <protection hidden="1"/>
    </xf>
  </cellXfs>
  <cellStyles count="1734">
    <cellStyle name="Normal" xfId="0"/>
    <cellStyle name="Percent" xfId="15"/>
    <cellStyle name="Currency" xfId="16"/>
    <cellStyle name="Currency [0]" xfId="17"/>
    <cellStyle name="Comma" xfId="18"/>
    <cellStyle name="Comma [0]" xfId="19"/>
    <cellStyle name="Separador de milhares" xfId="20"/>
    <cellStyle name="Moeda" xfId="21"/>
    <cellStyle name="Separador de milhares 15" xfId="22"/>
    <cellStyle name="Normal_C%C3%B3pia de MEMORIA(1)" xfId="23"/>
    <cellStyle name="0,0_x000d_&#10;NA_x000d_&#10;" xfId="24"/>
    <cellStyle name="Vírgula 2" xfId="25"/>
    <cellStyle name="Separador de milhares 2" xfId="26"/>
    <cellStyle name="Moeda 2" xfId="27"/>
    <cellStyle name="Moeda 3" xfId="28"/>
    <cellStyle name="Vírgula 2 2" xfId="29"/>
    <cellStyle name="Separador de milhares 2 2" xfId="30"/>
    <cellStyle name="Normal 105" xfId="31"/>
    <cellStyle name="20% - Ênfase1 100" xfId="32"/>
    <cellStyle name="60% - Ênfase6 37" xfId="33"/>
    <cellStyle name="Excel Built-in Excel Built-in Excel Built-in Excel Built-in Excel Built-in Excel Built-in Excel Built-in Excel Built-in Separador de milhares 4" xfId="34"/>
    <cellStyle name="Excel Built-in Excel Built-in Excel Built-in Excel Built-in Excel Built-in Excel Built-in Excel Built-in Separador de milhares 4" xfId="35"/>
    <cellStyle name="Excel Built-in Normal" xfId="36"/>
    <cellStyle name="Excel Built-in Normal 1" xfId="37"/>
    <cellStyle name="Excel Built-in Normal 2" xfId="38"/>
    <cellStyle name="Excel_BuiltIn_Comma" xfId="39"/>
    <cellStyle name="Heading" xfId="40"/>
    <cellStyle name="Heading1" xfId="41"/>
    <cellStyle name="Normal 12" xfId="42"/>
    <cellStyle name="Normal 2" xfId="43"/>
    <cellStyle name="Normal 3" xfId="44"/>
    <cellStyle name="Normal 6" xfId="45"/>
    <cellStyle name="Normal 7" xfId="46"/>
    <cellStyle name="Porcentagem 2" xfId="47"/>
    <cellStyle name="Porcentagem 3" xfId="48"/>
    <cellStyle name="Porcentagem 4" xfId="49"/>
    <cellStyle name="Porcentagem 4 2" xfId="50"/>
    <cellStyle name="Result" xfId="51"/>
    <cellStyle name="Result2" xfId="52"/>
    <cellStyle name="Separador de milhares 2 6" xfId="53"/>
    <cellStyle name="Separador de milhares 4" xfId="54"/>
    <cellStyle name="Separador de milhares 5" xfId="55"/>
    <cellStyle name="Vírgula 2 6" xfId="56"/>
    <cellStyle name="Vírgula 3" xfId="57"/>
    <cellStyle name="Vírgula 3 2" xfId="58"/>
    <cellStyle name="Vírgula 4" xfId="59"/>
    <cellStyle name="Vírgula 5" xfId="60"/>
    <cellStyle name="Vírgula 5 2" xfId="61"/>
    <cellStyle name="Vírgula 6" xfId="62"/>
    <cellStyle name="Normal 10 2" xfId="63"/>
    <cellStyle name="Normal 13 4 2" xfId="64"/>
    <cellStyle name="Vírgula 7 4 2" xfId="65"/>
    <cellStyle name="_x000d_&#10;JournalTemplate=C:\COMFO\CTALK\JOURSTD.TPL_x000d_&#10;LbStateAddress=3 3 0 251 1 89 2 311_x000d_&#10;LbStateJou" xfId="66"/>
    <cellStyle name="Comma_Arauco Piping list" xfId="67"/>
    <cellStyle name="Comma0" xfId="68"/>
    <cellStyle name="CORES" xfId="69"/>
    <cellStyle name="Currency [0]_Arauco Piping list" xfId="70"/>
    <cellStyle name="Currency_Arauco Piping list" xfId="71"/>
    <cellStyle name="Currency0" xfId="72"/>
    <cellStyle name="Data" xfId="73"/>
    <cellStyle name="Date" xfId="74"/>
    <cellStyle name="Excel Built-in Normal 3" xfId="75"/>
    <cellStyle name="Fixed" xfId="76"/>
    <cellStyle name="Fixo" xfId="77"/>
    <cellStyle name="Followed Hyperlink" xfId="78"/>
    <cellStyle name="Grey" xfId="79"/>
    <cellStyle name="Heading 1" xfId="80"/>
    <cellStyle name="Heading 2" xfId="81"/>
    <cellStyle name="Hiperlink 2" xfId="82"/>
    <cellStyle name="Indefinido" xfId="83"/>
    <cellStyle name="Input [yellow]" xfId="84"/>
    <cellStyle name="material" xfId="85"/>
    <cellStyle name="MINIPG" xfId="86"/>
    <cellStyle name="Moeda 2 2" xfId="87"/>
    <cellStyle name="Normal - Style1" xfId="88"/>
    <cellStyle name="Normal 10" xfId="89"/>
    <cellStyle name="Normal 11" xfId="90"/>
    <cellStyle name="Normal 13" xfId="91"/>
    <cellStyle name="Normal 13 2" xfId="92"/>
    <cellStyle name="Normal 13 3" xfId="93"/>
    <cellStyle name="Normal 13 4" xfId="94"/>
    <cellStyle name="Normal 13 5" xfId="95"/>
    <cellStyle name="Normal 14" xfId="96"/>
    <cellStyle name="Normal 14 2" xfId="97"/>
    <cellStyle name="Normal 14 3" xfId="98"/>
    <cellStyle name="Normal 15" xfId="99"/>
    <cellStyle name="Normal 15 2" xfId="100"/>
    <cellStyle name="Normal 16" xfId="101"/>
    <cellStyle name="Normal 16 2" xfId="102"/>
    <cellStyle name="Normal 16 3" xfId="103"/>
    <cellStyle name="Normal 17" xfId="104"/>
    <cellStyle name="Normal 18" xfId="105"/>
    <cellStyle name="Normal 19" xfId="106"/>
    <cellStyle name="Normal 2 2" xfId="107"/>
    <cellStyle name="Normal 2 2 2" xfId="108"/>
    <cellStyle name="Normal 20" xfId="109"/>
    <cellStyle name="Normal 21" xfId="110"/>
    <cellStyle name="Normal 22" xfId="111"/>
    <cellStyle name="Normal 23" xfId="112"/>
    <cellStyle name="Normal 24" xfId="113"/>
    <cellStyle name="Normal 25" xfId="114"/>
    <cellStyle name="Normal 26" xfId="115"/>
    <cellStyle name="Normal 27" xfId="116"/>
    <cellStyle name="Normal 28" xfId="117"/>
    <cellStyle name="Normal 29" xfId="118"/>
    <cellStyle name="Normal 3 2" xfId="119"/>
    <cellStyle name="Normal 3 3" xfId="120"/>
    <cellStyle name="Normal 30" xfId="121"/>
    <cellStyle name="Normal 31" xfId="122"/>
    <cellStyle name="Normal 32" xfId="123"/>
    <cellStyle name="Normal 33" xfId="124"/>
    <cellStyle name="Normal 34" xfId="125"/>
    <cellStyle name="Normal 35" xfId="126"/>
    <cellStyle name="Normal 36" xfId="127"/>
    <cellStyle name="Normal 37" xfId="128"/>
    <cellStyle name="Normal 37 2" xfId="129"/>
    <cellStyle name="Normal 38" xfId="130"/>
    <cellStyle name="Normal 39" xfId="131"/>
    <cellStyle name="Normal 4" xfId="132"/>
    <cellStyle name="Normal 4 2" xfId="133"/>
    <cellStyle name="Normal 40" xfId="134"/>
    <cellStyle name="Normal 41" xfId="135"/>
    <cellStyle name="Normal 42" xfId="136"/>
    <cellStyle name="Normal 43" xfId="137"/>
    <cellStyle name="Normal 44" xfId="138"/>
    <cellStyle name="Normal 45" xfId="139"/>
    <cellStyle name="Normal 46" xfId="140"/>
    <cellStyle name="Normal 47" xfId="141"/>
    <cellStyle name="Normal 48" xfId="142"/>
    <cellStyle name="Normal 49" xfId="143"/>
    <cellStyle name="Normal 5" xfId="144"/>
    <cellStyle name="Normal 5 2" xfId="145"/>
    <cellStyle name="Normal 5 2 2" xfId="146"/>
    <cellStyle name="Normal 5 2 3" xfId="147"/>
    <cellStyle name="Normal 5 3" xfId="148"/>
    <cellStyle name="Normal 5 4" xfId="149"/>
    <cellStyle name="Normal 50" xfId="150"/>
    <cellStyle name="Normal 51" xfId="151"/>
    <cellStyle name="Normal 52" xfId="152"/>
    <cellStyle name="Normal 53" xfId="153"/>
    <cellStyle name="Normal 54" xfId="154"/>
    <cellStyle name="Normal 55" xfId="155"/>
    <cellStyle name="Normal 56" xfId="156"/>
    <cellStyle name="Normal 57" xfId="157"/>
    <cellStyle name="Normal 58" xfId="158"/>
    <cellStyle name="Normal 59" xfId="159"/>
    <cellStyle name="Normal 6 2" xfId="160"/>
    <cellStyle name="Normal 6 2 2" xfId="161"/>
    <cellStyle name="Normal 6 2 2 2" xfId="162"/>
    <cellStyle name="Normal 6 2 2 3" xfId="163"/>
    <cellStyle name="Normal 6 2 3" xfId="164"/>
    <cellStyle name="Normal 6 2 4" xfId="165"/>
    <cellStyle name="Normal 6 3" xfId="166"/>
    <cellStyle name="Normal 6 3 2" xfId="167"/>
    <cellStyle name="Normal 6 3 3" xfId="168"/>
    <cellStyle name="Normal 6 4" xfId="169"/>
    <cellStyle name="Normal 6 5" xfId="170"/>
    <cellStyle name="Normal 60" xfId="171"/>
    <cellStyle name="Normal 61" xfId="172"/>
    <cellStyle name="Normal 62" xfId="173"/>
    <cellStyle name="Normal 63" xfId="174"/>
    <cellStyle name="Normal 64" xfId="175"/>
    <cellStyle name="Normal 65" xfId="176"/>
    <cellStyle name="Normal 7 2" xfId="177"/>
    <cellStyle name="Normal 8" xfId="178"/>
    <cellStyle name="Normal 8 2" xfId="179"/>
    <cellStyle name="Normal 9" xfId="180"/>
    <cellStyle name="Normal1" xfId="181"/>
    <cellStyle name="Normal2" xfId="182"/>
    <cellStyle name="Normal3" xfId="183"/>
    <cellStyle name="Percent [2]" xfId="184"/>
    <cellStyle name="Percent_Sheet1" xfId="185"/>
    <cellStyle name="Percentual" xfId="186"/>
    <cellStyle name="Ponto" xfId="187"/>
    <cellStyle name="Porcentagem 3 2" xfId="188"/>
    <cellStyle name="Porcentagem 4 2 2" xfId="189"/>
    <cellStyle name="Porcentagem 5" xfId="190"/>
    <cellStyle name="Porcentagem 6" xfId="191"/>
    <cellStyle name="Porcentagem 6 2" xfId="192"/>
    <cellStyle name="Porcentagem 7" xfId="193"/>
    <cellStyle name="Sep. milhar [0]" xfId="194"/>
    <cellStyle name="Separador de m" xfId="195"/>
    <cellStyle name="Separador de milhares 2 2 5" xfId="196"/>
    <cellStyle name="Separador de milhares 3" xfId="197"/>
    <cellStyle name="Sepavador de milhares [0]_Pasta2" xfId="198"/>
    <cellStyle name="Standard_RP100_01 (metr.)" xfId="199"/>
    <cellStyle name="Titulo1" xfId="200"/>
    <cellStyle name="Titulo2" xfId="201"/>
    <cellStyle name="Vírgula 10" xfId="202"/>
    <cellStyle name="Vírgula 10 2" xfId="203"/>
    <cellStyle name="Vírgula 11" xfId="204"/>
    <cellStyle name="Vírgula 12" xfId="205"/>
    <cellStyle name="Vírgula 13" xfId="206"/>
    <cellStyle name="Vírgula 2 2 4" xfId="207"/>
    <cellStyle name="Vírgula 5 2 2" xfId="208"/>
    <cellStyle name="Vírgula 6 2" xfId="209"/>
    <cellStyle name="Vírgula 6 3" xfId="210"/>
    <cellStyle name="Vírgula 7" xfId="211"/>
    <cellStyle name="Vírgula 7 2" xfId="212"/>
    <cellStyle name="Vírgula 7 3" xfId="213"/>
    <cellStyle name="Vírgula 7 4" xfId="214"/>
    <cellStyle name="Vírgula 7 5" xfId="215"/>
    <cellStyle name="Vírgula 8" xfId="216"/>
    <cellStyle name="Vírgula 8 2" xfId="217"/>
    <cellStyle name="Vírgula 8 3" xfId="218"/>
    <cellStyle name="Vírgula 9" xfId="219"/>
    <cellStyle name="Normal 11 2" xfId="220"/>
    <cellStyle name="Porcentagem 2 2" xfId="221"/>
    <cellStyle name="material 2" xfId="222"/>
    <cellStyle name="Normal 12 2" xfId="223"/>
    <cellStyle name="Normal 13 2 2" xfId="224"/>
    <cellStyle name="Normal 13 3 2" xfId="225"/>
    <cellStyle name="Normal 14 2 2" xfId="226"/>
    <cellStyle name="Normal 14 3 2" xfId="227"/>
    <cellStyle name="Normal 14 4" xfId="228"/>
    <cellStyle name="Normal 16 2 2" xfId="229"/>
    <cellStyle name="Normal 16 3 2" xfId="230"/>
    <cellStyle name="Normal 16 4" xfId="231"/>
    <cellStyle name="Normal 17 2" xfId="232"/>
    <cellStyle name="Normal 18 2" xfId="233"/>
    <cellStyle name="Normal 19 2" xfId="234"/>
    <cellStyle name="Normal 20 2" xfId="235"/>
    <cellStyle name="Normal 21 2" xfId="236"/>
    <cellStyle name="Normal 22 2" xfId="237"/>
    <cellStyle name="Normal 23 2" xfId="238"/>
    <cellStyle name="Normal 24 2" xfId="239"/>
    <cellStyle name="Normal 25 2" xfId="240"/>
    <cellStyle name="Normal 26 2" xfId="241"/>
    <cellStyle name="Normal 27 2" xfId="242"/>
    <cellStyle name="Normal 28 2" xfId="243"/>
    <cellStyle name="Normal 29 2" xfId="244"/>
    <cellStyle name="Normal 3 2 2" xfId="245"/>
    <cellStyle name="Normal 3 4" xfId="246"/>
    <cellStyle name="Normal 30 2" xfId="247"/>
    <cellStyle name="Normal 31 2" xfId="248"/>
    <cellStyle name="Normal 32 2" xfId="249"/>
    <cellStyle name="Normal 33 2" xfId="250"/>
    <cellStyle name="Normal 34 2" xfId="251"/>
    <cellStyle name="Normal 35 2" xfId="252"/>
    <cellStyle name="Normal 36 2" xfId="253"/>
    <cellStyle name="Normal 37 2 2" xfId="254"/>
    <cellStyle name="Normal 37 3" xfId="255"/>
    <cellStyle name="Normal 38 2" xfId="256"/>
    <cellStyle name="Normal 39 2" xfId="257"/>
    <cellStyle name="Normal 4 3" xfId="258"/>
    <cellStyle name="Normal 40 2" xfId="259"/>
    <cellStyle name="Normal 41 2" xfId="260"/>
    <cellStyle name="Normal 42 2" xfId="261"/>
    <cellStyle name="Normal 43 2" xfId="262"/>
    <cellStyle name="Normal 44 2" xfId="263"/>
    <cellStyle name="Normal 45 2" xfId="264"/>
    <cellStyle name="Normal 46 2" xfId="265"/>
    <cellStyle name="Normal 47 2" xfId="266"/>
    <cellStyle name="Normal 48 2" xfId="267"/>
    <cellStyle name="Normal 49 2" xfId="268"/>
    <cellStyle name="Normal 5 2 2 2" xfId="269"/>
    <cellStyle name="Normal 5 2 3 2" xfId="270"/>
    <cellStyle name="Normal 5 2 4" xfId="271"/>
    <cellStyle name="Normal 5 3 2" xfId="272"/>
    <cellStyle name="Normal 5 4 2" xfId="273"/>
    <cellStyle name="Normal 5 5" xfId="274"/>
    <cellStyle name="Normal 50 2" xfId="275"/>
    <cellStyle name="Normal 51 2" xfId="276"/>
    <cellStyle name="Normal 52 2" xfId="277"/>
    <cellStyle name="Normal 53 2" xfId="278"/>
    <cellStyle name="Normal 54 2" xfId="279"/>
    <cellStyle name="Normal 55 2" xfId="280"/>
    <cellStyle name="Normal 56 2" xfId="281"/>
    <cellStyle name="Normal 57 2" xfId="282"/>
    <cellStyle name="Normal 58 2" xfId="283"/>
    <cellStyle name="Normal 59 2" xfId="284"/>
    <cellStyle name="Normal 6 2 2 2 2" xfId="285"/>
    <cellStyle name="Normal 6 2 2 3 2" xfId="286"/>
    <cellStyle name="Normal 6 2 2 4" xfId="287"/>
    <cellStyle name="Normal 6 2 3 2" xfId="288"/>
    <cellStyle name="Normal 6 2 4 2" xfId="289"/>
    <cellStyle name="Normal 6 2 5" xfId="290"/>
    <cellStyle name="Normal 6 3 2 2" xfId="291"/>
    <cellStyle name="Normal 6 3 3 2" xfId="292"/>
    <cellStyle name="Normal 6 3 4" xfId="293"/>
    <cellStyle name="Normal 6 4 2" xfId="294"/>
    <cellStyle name="Normal 6 5 2" xfId="295"/>
    <cellStyle name="Normal 6 6" xfId="296"/>
    <cellStyle name="Normal 60 2" xfId="297"/>
    <cellStyle name="Normal 61 2" xfId="298"/>
    <cellStyle name="Normal 62 2" xfId="299"/>
    <cellStyle name="Normal 63 2" xfId="300"/>
    <cellStyle name="Normal 64 2" xfId="301"/>
    <cellStyle name="Normal 66" xfId="302"/>
    <cellStyle name="Normal 67" xfId="303"/>
    <cellStyle name="Normal 7 2 2" xfId="304"/>
    <cellStyle name="Normal 7 3" xfId="305"/>
    <cellStyle name="Normal 8 2 2" xfId="306"/>
    <cellStyle name="Normal 8 3" xfId="307"/>
    <cellStyle name="Normal 9 2" xfId="308"/>
    <cellStyle name="Percent [2] 2" xfId="309"/>
    <cellStyle name="Porcentagem 3 3" xfId="310"/>
    <cellStyle name="Porcentagem 6 2 2" xfId="311"/>
    <cellStyle name="Porcentagem 6 3" xfId="312"/>
    <cellStyle name="Separador de milhares 2 2 2" xfId="313"/>
    <cellStyle name="Separador de milhares 2 3" xfId="314"/>
    <cellStyle name="Vírgula 10 2 2" xfId="315"/>
    <cellStyle name="Vírgula 10 3" xfId="316"/>
    <cellStyle name="Vírgula 11 2" xfId="317"/>
    <cellStyle name="Vírgula 12 2" xfId="318"/>
    <cellStyle name="Vírgula 2 2 2" xfId="319"/>
    <cellStyle name="Vírgula 2 3" xfId="320"/>
    <cellStyle name="Vírgula 2 4" xfId="321"/>
    <cellStyle name="Vírgula 3 2 2" xfId="322"/>
    <cellStyle name="Vírgula 3 3" xfId="323"/>
    <cellStyle name="Vírgula 6 2 2" xfId="324"/>
    <cellStyle name="Vírgula 6 3 2" xfId="325"/>
    <cellStyle name="Vírgula 6 4" xfId="326"/>
    <cellStyle name="Vírgula 7 2 2" xfId="327"/>
    <cellStyle name="Vírgula 7 3 2" xfId="328"/>
    <cellStyle name="Vírgula 8 2 2" xfId="329"/>
    <cellStyle name="Vírgula 8 3 2" xfId="330"/>
    <cellStyle name="Vírgula 8 4" xfId="331"/>
    <cellStyle name="Normal 2 3" xfId="332"/>
    <cellStyle name="Vírgula 5 3" xfId="333"/>
    <cellStyle name="Vírgula 2 5" xfId="334"/>
    <cellStyle name="Vírgula 14" xfId="335"/>
    <cellStyle name="Vírgula 5 2 3" xfId="336"/>
    <cellStyle name="Vírgula 3 2 3" xfId="337"/>
    <cellStyle name="Normal 2 2 2 2" xfId="338"/>
    <cellStyle name="Normal 13 4 3" xfId="339"/>
    <cellStyle name="Porcentagem 4 2 3" xfId="340"/>
    <cellStyle name="Normal 66 2" xfId="341"/>
    <cellStyle name="Normal 80" xfId="342"/>
    <cellStyle name="Normal 100" xfId="343"/>
    <cellStyle name="Normal 4 4" xfId="344"/>
    <cellStyle name="Normal 6 10" xfId="345"/>
    <cellStyle name="Normal 7 5" xfId="346"/>
    <cellStyle name="Normal 9 4" xfId="347"/>
    <cellStyle name="Porcentagem 2 3" xfId="348"/>
    <cellStyle name="Separador de milhares 2 5" xfId="349"/>
    <cellStyle name="Normal 81" xfId="350"/>
    <cellStyle name="Normal 30 4" xfId="351"/>
    <cellStyle name="Normal 39 4" xfId="352"/>
    <cellStyle name="Normal 23 4" xfId="353"/>
    <cellStyle name="Normal 40 4" xfId="354"/>
    <cellStyle name="Normal 24 4" xfId="355"/>
    <cellStyle name="Normal 41 4" xfId="356"/>
    <cellStyle name="Normal 22 4" xfId="357"/>
    <cellStyle name="Normal 42 4" xfId="358"/>
    <cellStyle name="Normal 32 4" xfId="359"/>
    <cellStyle name="Normal 43 4" xfId="360"/>
    <cellStyle name="Normal 19 4" xfId="361"/>
    <cellStyle name="Normal 44 4" xfId="362"/>
    <cellStyle name="Normal 45 4" xfId="363"/>
    <cellStyle name="Normal 36 4" xfId="364"/>
    <cellStyle name="Normal 46 4" xfId="365"/>
    <cellStyle name="Normal 20 4" xfId="366"/>
    <cellStyle name="Normal 47 4" xfId="367"/>
    <cellStyle name="Normal 33 4" xfId="368"/>
    <cellStyle name="Normal 48 4" xfId="369"/>
    <cellStyle name="Normal 17 4" xfId="370"/>
    <cellStyle name="Normal 49 4" xfId="371"/>
    <cellStyle name="Normal 50 4" xfId="372"/>
    <cellStyle name="Normal 51 4" xfId="373"/>
    <cellStyle name="Normal 52 4" xfId="374"/>
    <cellStyle name="Normal 21 4" xfId="375"/>
    <cellStyle name="Normal 53 4" xfId="376"/>
    <cellStyle name="Normal 29 4" xfId="377"/>
    <cellStyle name="Normal 35 4" xfId="378"/>
    <cellStyle name="Normal 54 4" xfId="379"/>
    <cellStyle name="Normal 18 4" xfId="380"/>
    <cellStyle name="Normal 55 4" xfId="381"/>
    <cellStyle name="Normal 31 4" xfId="382"/>
    <cellStyle name="Normal 56 4" xfId="383"/>
    <cellStyle name="Normal 25 4" xfId="384"/>
    <cellStyle name="Normal 57 4" xfId="385"/>
    <cellStyle name="Normal 28 4" xfId="386"/>
    <cellStyle name="Normal 58 4" xfId="387"/>
    <cellStyle name="Normal 59 4" xfId="388"/>
    <cellStyle name="Normal 27 4" xfId="389"/>
    <cellStyle name="Normal 60 4" xfId="390"/>
    <cellStyle name="Normal 61 4" xfId="391"/>
    <cellStyle name="Normal 62 4" xfId="392"/>
    <cellStyle name="Normal 34 4" xfId="393"/>
    <cellStyle name="Normal 63 4" xfId="394"/>
    <cellStyle name="Normal 26 4" xfId="395"/>
    <cellStyle name="material 4" xfId="396"/>
    <cellStyle name="Normal 10 3" xfId="397"/>
    <cellStyle name="Normal 11 3" xfId="398"/>
    <cellStyle name="Normal 12 4" xfId="399"/>
    <cellStyle name="Normal 13 8" xfId="400"/>
    <cellStyle name="Normal 13 2 6" xfId="401"/>
    <cellStyle name="Normal 13 3 6" xfId="402"/>
    <cellStyle name="Normal 14 8" xfId="403"/>
    <cellStyle name="Normal 14 2 6" xfId="404"/>
    <cellStyle name="Normal 14 3 6" xfId="405"/>
    <cellStyle name="Normal 94" xfId="406"/>
    <cellStyle name="Normal 16 8" xfId="407"/>
    <cellStyle name="Normal 16 2 6" xfId="408"/>
    <cellStyle name="Normal 16 3 6" xfId="409"/>
    <cellStyle name="Normal 3 2 4" xfId="410"/>
    <cellStyle name="Normal 37 7" xfId="411"/>
    <cellStyle name="Normal 37 2 6" xfId="412"/>
    <cellStyle name="Normal 38 6" xfId="413"/>
    <cellStyle name="Normal 5 9" xfId="414"/>
    <cellStyle name="Normal 5 2 8" xfId="415"/>
    <cellStyle name="Normal 5 2 2 6" xfId="416"/>
    <cellStyle name="Normal 5 2 3 6" xfId="417"/>
    <cellStyle name="Normal 5 3 6" xfId="418"/>
    <cellStyle name="Normal 5 4 6" xfId="419"/>
    <cellStyle name="Normal 6 2 9" xfId="420"/>
    <cellStyle name="Normal 6 2 2 8" xfId="421"/>
    <cellStyle name="Normal 6 2 2 2 6" xfId="422"/>
    <cellStyle name="Normal 6 2 2 3 6" xfId="423"/>
    <cellStyle name="Normal 6 2 3 6" xfId="424"/>
    <cellStyle name="Normal 6 2 4 6" xfId="425"/>
    <cellStyle name="Normal 6 3 8" xfId="426"/>
    <cellStyle name="Normal 6 3 2 6" xfId="427"/>
    <cellStyle name="Normal 6 3 3 6" xfId="428"/>
    <cellStyle name="Normal 6 4 6" xfId="429"/>
    <cellStyle name="Normal 6 5 6" xfId="430"/>
    <cellStyle name="Normal 7 2 4" xfId="431"/>
    <cellStyle name="Normal 8 5" xfId="432"/>
    <cellStyle name="Normal 8 2 4" xfId="433"/>
    <cellStyle name="Percent [2] 4" xfId="434"/>
    <cellStyle name="Normal 91" xfId="435"/>
    <cellStyle name="Porcentagem 6 7" xfId="436"/>
    <cellStyle name="Porcentagem 6 2 6" xfId="437"/>
    <cellStyle name="Normal 83" xfId="438"/>
    <cellStyle name="Separador de milhares 2 2 4" xfId="439"/>
    <cellStyle name="Vírgula 10 7" xfId="440"/>
    <cellStyle name="Vírgula 10 2 6" xfId="441"/>
    <cellStyle name="Vírgula 11 4" xfId="442"/>
    <cellStyle name="Vírgula 12 6" xfId="443"/>
    <cellStyle name="Vírgula 2 2 3" xfId="444"/>
    <cellStyle name="Vírgula 6 6" xfId="445"/>
    <cellStyle name="Vírgula 6 2 4" xfId="446"/>
    <cellStyle name="Vírgula 7 9" xfId="447"/>
    <cellStyle name="Vírgula 7 2 6" xfId="448"/>
    <cellStyle name="Vírgula 7 3 6" xfId="449"/>
    <cellStyle name="Vírgula 8 8" xfId="450"/>
    <cellStyle name="Vírgula 8 2 6" xfId="451"/>
    <cellStyle name="Vírgula 8 3 6" xfId="452"/>
    <cellStyle name="Vírgula 6 3 4" xfId="453"/>
    <cellStyle name="Normal 4 2 2" xfId="454"/>
    <cellStyle name="Vírgula 5 2 2 2" xfId="455"/>
    <cellStyle name="Porcentagem 4 2 2 2" xfId="456"/>
    <cellStyle name="Vírgula 2 3 2" xfId="457"/>
    <cellStyle name="Porcentagem 2 2 2" xfId="458"/>
    <cellStyle name="Normal 13 4 7" xfId="459"/>
    <cellStyle name="Vírgula 7 4 6" xfId="460"/>
    <cellStyle name="Normal 64 5" xfId="461"/>
    <cellStyle name="Normal 64 2 2" xfId="462"/>
    <cellStyle name="Normal 65 3" xfId="463"/>
    <cellStyle name="Porcentagem 7 2" xfId="464"/>
    <cellStyle name="Vírgula 13 2" xfId="465"/>
    <cellStyle name="Normal 10 2 2" xfId="466"/>
    <cellStyle name="Normal 11 2 2" xfId="467"/>
    <cellStyle name="Vírgula 2 2 2 2" xfId="468"/>
    <cellStyle name="Normal 85" xfId="469"/>
    <cellStyle name="Normal 13 4 2 5" xfId="470"/>
    <cellStyle name="Normal 13 4 3 4" xfId="471"/>
    <cellStyle name="Normal 13 5 5" xfId="472"/>
    <cellStyle name="Vírgula 7 4 2 5" xfId="473"/>
    <cellStyle name="Vírgula 7 5 5" xfId="474"/>
    <cellStyle name="Normal 69" xfId="475"/>
    <cellStyle name="Normal 73" xfId="476"/>
    <cellStyle name="Normal 6 8" xfId="477"/>
    <cellStyle name="Normal 7 4" xfId="478"/>
    <cellStyle name="Normal 9 3" xfId="479"/>
    <cellStyle name="Separador de milhares 2 4" xfId="480"/>
    <cellStyle name="Vírgula 3 4" xfId="481"/>
    <cellStyle name="Normal 30 3" xfId="482"/>
    <cellStyle name="Normal 39 3" xfId="483"/>
    <cellStyle name="Normal 23 3" xfId="484"/>
    <cellStyle name="Normal 40 3" xfId="485"/>
    <cellStyle name="Normal 24 3" xfId="486"/>
    <cellStyle name="Normal 41 3" xfId="487"/>
    <cellStyle name="Normal 22 3" xfId="488"/>
    <cellStyle name="Normal 42 3" xfId="489"/>
    <cellStyle name="Normal 32 3" xfId="490"/>
    <cellStyle name="Normal 43 3" xfId="491"/>
    <cellStyle name="Normal 19 3" xfId="492"/>
    <cellStyle name="Normal 44 3" xfId="493"/>
    <cellStyle name="Normal 45 3" xfId="494"/>
    <cellStyle name="Normal 36 3" xfId="495"/>
    <cellStyle name="Normal 46 3" xfId="496"/>
    <cellStyle name="Normal 20 3" xfId="497"/>
    <cellStyle name="Normal 47 3" xfId="498"/>
    <cellStyle name="Normal 33 3" xfId="499"/>
    <cellStyle name="Normal 48 3" xfId="500"/>
    <cellStyle name="Normal 17 3" xfId="501"/>
    <cellStyle name="Normal 49 3" xfId="502"/>
    <cellStyle name="Normal 50 3" xfId="503"/>
    <cellStyle name="Normal 51 3" xfId="504"/>
    <cellStyle name="Normal 52 3" xfId="505"/>
    <cellStyle name="Normal 21 3" xfId="506"/>
    <cellStyle name="Normal 53 3" xfId="507"/>
    <cellStyle name="Normal 29 3" xfId="508"/>
    <cellStyle name="Normal 35 3" xfId="509"/>
    <cellStyle name="Normal 54 3" xfId="510"/>
    <cellStyle name="Normal 18 3" xfId="511"/>
    <cellStyle name="Normal 55 3" xfId="512"/>
    <cellStyle name="Normal 31 3" xfId="513"/>
    <cellStyle name="Normal 56 3" xfId="514"/>
    <cellStyle name="Normal 25 3" xfId="515"/>
    <cellStyle name="Normal 57 3" xfId="516"/>
    <cellStyle name="Normal 28 3" xfId="517"/>
    <cellStyle name="Normal 58 3" xfId="518"/>
    <cellStyle name="Normal 59 3" xfId="519"/>
    <cellStyle name="Normal 27 3" xfId="520"/>
    <cellStyle name="Normal 60 3" xfId="521"/>
    <cellStyle name="Normal 61 3" xfId="522"/>
    <cellStyle name="Normal 62 3" xfId="523"/>
    <cellStyle name="Normal 34 3" xfId="524"/>
    <cellStyle name="Normal 63 3" xfId="525"/>
    <cellStyle name="Normal 26 3" xfId="526"/>
    <cellStyle name="material 3" xfId="527"/>
    <cellStyle name="Normal 12 3" xfId="528"/>
    <cellStyle name="Normal 13 6" xfId="529"/>
    <cellStyle name="Normal 13 2 4" xfId="530"/>
    <cellStyle name="Normal 13 3 4" xfId="531"/>
    <cellStyle name="Normal 14 6" xfId="532"/>
    <cellStyle name="Normal 14 2 4" xfId="533"/>
    <cellStyle name="Normal 14 3 4" xfId="534"/>
    <cellStyle name="Normal 16 6" xfId="535"/>
    <cellStyle name="Normal 16 2 4" xfId="536"/>
    <cellStyle name="Normal 16 3 4" xfId="537"/>
    <cellStyle name="Normal 3 2 3" xfId="538"/>
    <cellStyle name="Normal 37 5" xfId="539"/>
    <cellStyle name="Normal 37 2 4" xfId="540"/>
    <cellStyle name="Normal 38 4" xfId="541"/>
    <cellStyle name="Normal 5 7" xfId="542"/>
    <cellStyle name="Normal 5 2 6" xfId="543"/>
    <cellStyle name="Normal 5 2 2 4" xfId="544"/>
    <cellStyle name="Normal 5 2 3 4" xfId="545"/>
    <cellStyle name="Normal 5 3 4" xfId="546"/>
    <cellStyle name="Normal 5 4 4" xfId="547"/>
    <cellStyle name="Normal 6 2 7" xfId="548"/>
    <cellStyle name="Normal 6 2 2 6" xfId="549"/>
    <cellStyle name="Normal 6 2 2 2 4" xfId="550"/>
    <cellStyle name="Normal 6 2 2 3 4" xfId="551"/>
    <cellStyle name="Normal 6 2 3 4" xfId="552"/>
    <cellStyle name="Normal 6 2 4 4" xfId="553"/>
    <cellStyle name="Normal 6 3 6" xfId="554"/>
    <cellStyle name="Normal 6 3 2 4" xfId="555"/>
    <cellStyle name="Normal 6 3 3 4" xfId="556"/>
    <cellStyle name="Normal 6 4 4" xfId="557"/>
    <cellStyle name="Normal 6 5 4" xfId="558"/>
    <cellStyle name="Normal 7 2 3" xfId="559"/>
    <cellStyle name="Normal 8 4" xfId="560"/>
    <cellStyle name="Normal 8 2 3" xfId="561"/>
    <cellStyle name="Percent [2] 3" xfId="562"/>
    <cellStyle name="Porcentagem 6 5" xfId="563"/>
    <cellStyle name="Porcentagem 6 2 4" xfId="564"/>
    <cellStyle name="Separador de milhares 2 2 3" xfId="565"/>
    <cellStyle name="Vírgula 10 5" xfId="566"/>
    <cellStyle name="Vírgula 10 2 4" xfId="567"/>
    <cellStyle name="Vírgula 11 3" xfId="568"/>
    <cellStyle name="Vírgula 12 4" xfId="569"/>
    <cellStyle name="Vírgula 6 5" xfId="570"/>
    <cellStyle name="Vírgula 6 2 3" xfId="571"/>
    <cellStyle name="Vírgula 7 7" xfId="572"/>
    <cellStyle name="Vírgula 7 2 4" xfId="573"/>
    <cellStyle name="Vírgula 7 3 4" xfId="574"/>
    <cellStyle name="Vírgula 8 6" xfId="575"/>
    <cellStyle name="Vírgula 8 2 4" xfId="576"/>
    <cellStyle name="Vírgula 8 3 4" xfId="577"/>
    <cellStyle name="Normal 70" xfId="578"/>
    <cellStyle name="Vírgula 6 3 3" xfId="579"/>
    <cellStyle name="Normal 13 4 4" xfId="580"/>
    <cellStyle name="Vírgula 7 4 4" xfId="581"/>
    <cellStyle name="Normal 64 3" xfId="582"/>
    <cellStyle name="Vírgula 7 4 2 3" xfId="583"/>
    <cellStyle name="Normal 66 3" xfId="584"/>
    <cellStyle name="Normal 67 3" xfId="585"/>
    <cellStyle name="material 2 2" xfId="586"/>
    <cellStyle name="Normal 12 2 2" xfId="587"/>
    <cellStyle name="Normal 13 5 3" xfId="588"/>
    <cellStyle name="Normal 13 2 2 3" xfId="589"/>
    <cellStyle name="Normal 13 3 2 3" xfId="590"/>
    <cellStyle name="Normal 14 4 3" xfId="591"/>
    <cellStyle name="Normal 14 2 2 3" xfId="592"/>
    <cellStyle name="Normal 14 3 2 3" xfId="593"/>
    <cellStyle name="Normal 16 4 3" xfId="594"/>
    <cellStyle name="Normal 16 2 2 3" xfId="595"/>
    <cellStyle name="Normal 16 3 2 3" xfId="596"/>
    <cellStyle name="Normal 17 2 2" xfId="597"/>
    <cellStyle name="Normal 18 2 2" xfId="598"/>
    <cellStyle name="Normal 19 2 2" xfId="599"/>
    <cellStyle name="Normal 20 2 2" xfId="600"/>
    <cellStyle name="Normal 21 2 2" xfId="601"/>
    <cellStyle name="Normal 22 2 2" xfId="602"/>
    <cellStyle name="Normal 23 2 2" xfId="603"/>
    <cellStyle name="Normal 24 2 2" xfId="604"/>
    <cellStyle name="Normal 25 2 2" xfId="605"/>
    <cellStyle name="Normal 26 2 2" xfId="606"/>
    <cellStyle name="Normal 27 2 2" xfId="607"/>
    <cellStyle name="Normal 28 2 2" xfId="608"/>
    <cellStyle name="Normal 29 2 2" xfId="609"/>
    <cellStyle name="Normal 3 4 2" xfId="610"/>
    <cellStyle name="Normal 3 2 2 2" xfId="611"/>
    <cellStyle name="Normal 30 2 2" xfId="612"/>
    <cellStyle name="Normal 31 2 2" xfId="613"/>
    <cellStyle name="Normal 32 2 2" xfId="614"/>
    <cellStyle name="Normal 33 2 2" xfId="615"/>
    <cellStyle name="Normal 34 2 2" xfId="616"/>
    <cellStyle name="Normal 35 2 2" xfId="617"/>
    <cellStyle name="Normal 36 2 2" xfId="618"/>
    <cellStyle name="Normal 37 3 3" xfId="619"/>
    <cellStyle name="Normal 37 2 2 3" xfId="620"/>
    <cellStyle name="Normal 38 2 3" xfId="621"/>
    <cellStyle name="Normal 39 2 2" xfId="622"/>
    <cellStyle name="Normal 40 2 2" xfId="623"/>
    <cellStyle name="Normal 41 2 2" xfId="624"/>
    <cellStyle name="Normal 42 2 2" xfId="625"/>
    <cellStyle name="Normal 43 2 2" xfId="626"/>
    <cellStyle name="Normal 44 2 2" xfId="627"/>
    <cellStyle name="Normal 45 2 2" xfId="628"/>
    <cellStyle name="Normal 46 2 2" xfId="629"/>
    <cellStyle name="Normal 47 2 2" xfId="630"/>
    <cellStyle name="Normal 48 2 2" xfId="631"/>
    <cellStyle name="Normal 49 2 2" xfId="632"/>
    <cellStyle name="Normal 5 5 3" xfId="633"/>
    <cellStyle name="Normal 5 2 4 3" xfId="634"/>
    <cellStyle name="Normal 5 2 2 2 3" xfId="635"/>
    <cellStyle name="Normal 5 2 3 2 3" xfId="636"/>
    <cellStyle name="Normal 5 3 2 3" xfId="637"/>
    <cellStyle name="Normal 5 4 2 3" xfId="638"/>
    <cellStyle name="Normal 50 2 2" xfId="639"/>
    <cellStyle name="Normal 51 2 2" xfId="640"/>
    <cellStyle name="Normal 52 2 2" xfId="641"/>
    <cellStyle name="Normal 53 2 2" xfId="642"/>
    <cellStyle name="Normal 54 2 2" xfId="643"/>
    <cellStyle name="Normal 55 2 2" xfId="644"/>
    <cellStyle name="Normal 56 2 2" xfId="645"/>
    <cellStyle name="Normal 57 2 2" xfId="646"/>
    <cellStyle name="Normal 58 2 2" xfId="647"/>
    <cellStyle name="Normal 59 2 2" xfId="648"/>
    <cellStyle name="Normal 6 6 3" xfId="649"/>
    <cellStyle name="Normal 6 2 5 3" xfId="650"/>
    <cellStyle name="Normal 6 2 2 4 3" xfId="651"/>
    <cellStyle name="Normal 6 2 2 2 2 3" xfId="652"/>
    <cellStyle name="Normal 6 2 2 3 2 3" xfId="653"/>
    <cellStyle name="Normal 6 2 3 2 3" xfId="654"/>
    <cellStyle name="Normal 6 2 4 2 3" xfId="655"/>
    <cellStyle name="Normal 6 3 4 3" xfId="656"/>
    <cellStyle name="Normal 6 3 2 2 3" xfId="657"/>
    <cellStyle name="Normal 6 3 3 2 3" xfId="658"/>
    <cellStyle name="Normal 6 4 2 3" xfId="659"/>
    <cellStyle name="Normal 6 5 2 3" xfId="660"/>
    <cellStyle name="Normal 60 2 2" xfId="661"/>
    <cellStyle name="Normal 61 2 2" xfId="662"/>
    <cellStyle name="Normal 62 2 2" xfId="663"/>
    <cellStyle name="Normal 63 2 2" xfId="664"/>
    <cellStyle name="Normal 7 3 2" xfId="665"/>
    <cellStyle name="Normal 7 2 2 2" xfId="666"/>
    <cellStyle name="Normal 8 3 2" xfId="667"/>
    <cellStyle name="Normal 8 2 2 2" xfId="668"/>
    <cellStyle name="Normal 9 2 2" xfId="669"/>
    <cellStyle name="Percent [2] 2 2" xfId="670"/>
    <cellStyle name="Porcentagem 6 3 3" xfId="671"/>
    <cellStyle name="Porcentagem 6 2 2 3" xfId="672"/>
    <cellStyle name="Separador de milhares 2 3 2" xfId="673"/>
    <cellStyle name="Separador de milhares 2 2 2 2" xfId="674"/>
    <cellStyle name="Vírgula 10 3 3" xfId="675"/>
    <cellStyle name="Vírgula 10 2 2 3" xfId="676"/>
    <cellStyle name="Vírgula 11 2 2" xfId="677"/>
    <cellStyle name="Vírgula 12 2 3" xfId="678"/>
    <cellStyle name="Vírgula 3 3 2" xfId="679"/>
    <cellStyle name="Vírgula 3 2 2 2" xfId="680"/>
    <cellStyle name="Vírgula 6 4 2" xfId="681"/>
    <cellStyle name="Vírgula 6 2 2 2" xfId="682"/>
    <cellStyle name="Vírgula 6 3 2 2" xfId="683"/>
    <cellStyle name="Vírgula 7 5 3" xfId="684"/>
    <cellStyle name="Vírgula 7 2 2 3" xfId="685"/>
    <cellStyle name="Vírgula 7 3 2 3" xfId="686"/>
    <cellStyle name="Vírgula 8 4 3" xfId="687"/>
    <cellStyle name="Vírgula 8 2 2 3" xfId="688"/>
    <cellStyle name="Vírgula 8 3 2 3" xfId="689"/>
    <cellStyle name="Normal 13 4 2 2" xfId="690"/>
    <cellStyle name="Normal 13 4 3 2" xfId="691"/>
    <cellStyle name="Normal 6 7" xfId="692"/>
    <cellStyle name="Normal 13 2 3" xfId="693"/>
    <cellStyle name="Normal 13 3 3" xfId="694"/>
    <cellStyle name="Normal 14 5" xfId="695"/>
    <cellStyle name="Normal 14 2 3" xfId="696"/>
    <cellStyle name="Normal 14 3 3" xfId="697"/>
    <cellStyle name="Normal 16 5" xfId="698"/>
    <cellStyle name="Normal 16 2 3" xfId="699"/>
    <cellStyle name="Normal 16 3 3" xfId="700"/>
    <cellStyle name="Normal 37 4" xfId="701"/>
    <cellStyle name="Normal 37 2 3" xfId="702"/>
    <cellStyle name="Normal 38 3" xfId="703"/>
    <cellStyle name="Normal 68" xfId="704"/>
    <cellStyle name="Normal 5 6" xfId="705"/>
    <cellStyle name="Normal 5 2 5" xfId="706"/>
    <cellStyle name="Normal 5 2 2 3" xfId="707"/>
    <cellStyle name="Normal 5 2 3 3" xfId="708"/>
    <cellStyle name="Normal 5 3 3" xfId="709"/>
    <cellStyle name="Normal 5 4 3" xfId="710"/>
    <cellStyle name="Normal 6 2 6" xfId="711"/>
    <cellStyle name="Normal 6 2 2 5" xfId="712"/>
    <cellStyle name="Normal 6 2 2 2 3" xfId="713"/>
    <cellStyle name="Normal 6 2 2 3 3" xfId="714"/>
    <cellStyle name="Normal 6 2 3 3" xfId="715"/>
    <cellStyle name="Normal 6 2 4 3" xfId="716"/>
    <cellStyle name="Normal 6 3 5" xfId="717"/>
    <cellStyle name="Normal 6 3 2 3" xfId="718"/>
    <cellStyle name="Normal 6 3 3 3" xfId="719"/>
    <cellStyle name="Normal 6 4 3" xfId="720"/>
    <cellStyle name="Normal 6 5 3" xfId="721"/>
    <cellStyle name="Porcentagem 6 4" xfId="722"/>
    <cellStyle name="Porcentagem 6 2 3" xfId="723"/>
    <cellStyle name="Vírgula 10 4" xfId="724"/>
    <cellStyle name="Vírgula 10 2 3" xfId="725"/>
    <cellStyle name="Vírgula 12 3" xfId="726"/>
    <cellStyle name="Vírgula 7 6" xfId="727"/>
    <cellStyle name="Vírgula 7 2 3" xfId="728"/>
    <cellStyle name="Vírgula 7 3 3" xfId="729"/>
    <cellStyle name="Vírgula 7 4 3" xfId="730"/>
    <cellStyle name="Vírgula 8 5" xfId="731"/>
    <cellStyle name="Vírgula 8 2 3" xfId="732"/>
    <cellStyle name="Vírgula 8 3 3" xfId="733"/>
    <cellStyle name="Normal 13 5 2" xfId="734"/>
    <cellStyle name="Vírgula 7 5 2" xfId="735"/>
    <cellStyle name="Vírgula 7 4 2 2" xfId="736"/>
    <cellStyle name="Normal 65 2" xfId="737"/>
    <cellStyle name="Normal 71" xfId="738"/>
    <cellStyle name="Normal 72" xfId="739"/>
    <cellStyle name="Normal 75" xfId="740"/>
    <cellStyle name="Normal 74" xfId="741"/>
    <cellStyle name="Normal 76" xfId="742"/>
    <cellStyle name="Normal 6 9" xfId="743"/>
    <cellStyle name="Normal 13 7" xfId="744"/>
    <cellStyle name="Normal 13 2 5" xfId="745"/>
    <cellStyle name="Normal 13 3 5" xfId="746"/>
    <cellStyle name="Normal 14 7" xfId="747"/>
    <cellStyle name="Normal 14 2 5" xfId="748"/>
    <cellStyle name="Normal 14 3 5" xfId="749"/>
    <cellStyle name="Normal 16 7" xfId="750"/>
    <cellStyle name="Normal 16 2 5" xfId="751"/>
    <cellStyle name="Normal 16 3 5" xfId="752"/>
    <cellStyle name="Normal 37 6" xfId="753"/>
    <cellStyle name="Normal 37 2 5" xfId="754"/>
    <cellStyle name="Normal 38 5" xfId="755"/>
    <cellStyle name="Normal 5 8" xfId="756"/>
    <cellStyle name="Normal 5 2 7" xfId="757"/>
    <cellStyle name="Normal 5 2 2 5" xfId="758"/>
    <cellStyle name="Normal 5 2 3 5" xfId="759"/>
    <cellStyle name="Normal 5 3 5" xfId="760"/>
    <cellStyle name="Normal 5 4 5" xfId="761"/>
    <cellStyle name="Normal 6 2 8" xfId="762"/>
    <cellStyle name="Normal 6 2 2 7" xfId="763"/>
    <cellStyle name="Normal 6 2 2 2 5" xfId="764"/>
    <cellStyle name="Normal 6 2 2 3 5" xfId="765"/>
    <cellStyle name="Normal 6 2 3 5" xfId="766"/>
    <cellStyle name="Normal 6 2 4 5" xfId="767"/>
    <cellStyle name="Normal 6 3 7" xfId="768"/>
    <cellStyle name="Normal 6 3 2 5" xfId="769"/>
    <cellStyle name="Normal 6 3 3 5" xfId="770"/>
    <cellStyle name="Normal 6 4 5" xfId="771"/>
    <cellStyle name="Normal 6 5 5" xfId="772"/>
    <cellStyle name="Porcentagem 6 6" xfId="773"/>
    <cellStyle name="Porcentagem 6 2 5" xfId="774"/>
    <cellStyle name="Vírgula 10 6" xfId="775"/>
    <cellStyle name="Vírgula 10 2 5" xfId="776"/>
    <cellStyle name="Vírgula 12 5" xfId="777"/>
    <cellStyle name="Vírgula 7 8" xfId="778"/>
    <cellStyle name="Vírgula 7 2 5" xfId="779"/>
    <cellStyle name="Vírgula 7 3 5" xfId="780"/>
    <cellStyle name="Vírgula 8 7" xfId="781"/>
    <cellStyle name="Vírgula 8 2 5" xfId="782"/>
    <cellStyle name="Vírgula 8 3 5" xfId="783"/>
    <cellStyle name="Normal 13 4 5" xfId="784"/>
    <cellStyle name="Vírgula 7 4 5" xfId="785"/>
    <cellStyle name="Normal 64 4" xfId="786"/>
    <cellStyle name="Vírgula 7 4 2 4" xfId="787"/>
    <cellStyle name="Normal 66 4" xfId="788"/>
    <cellStyle name="Normal 67 2" xfId="789"/>
    <cellStyle name="Normal 13 5 4" xfId="790"/>
    <cellStyle name="Normal 13 2 2 2" xfId="791"/>
    <cellStyle name="Normal 13 3 2 2" xfId="792"/>
    <cellStyle name="Normal 14 4 2" xfId="793"/>
    <cellStyle name="Normal 14 2 2 2" xfId="794"/>
    <cellStyle name="Normal 14 3 2 2" xfId="795"/>
    <cellStyle name="Normal 16 4 2" xfId="796"/>
    <cellStyle name="Normal 16 2 2 2" xfId="797"/>
    <cellStyle name="Normal 16 3 2 2" xfId="798"/>
    <cellStyle name="Normal 37 3 2" xfId="799"/>
    <cellStyle name="Normal 37 2 2 2" xfId="800"/>
    <cellStyle name="Normal 38 2 2" xfId="801"/>
    <cellStyle name="Normal 5 5 2" xfId="802"/>
    <cellStyle name="Normal 5 2 4 2" xfId="803"/>
    <cellStyle name="Normal 5 2 2 2 2" xfId="804"/>
    <cellStyle name="Normal 5 2 3 2 2" xfId="805"/>
    <cellStyle name="Normal 5 3 2 2" xfId="806"/>
    <cellStyle name="Normal 5 4 2 2" xfId="807"/>
    <cellStyle name="Normal 6 6 2" xfId="808"/>
    <cellStyle name="Normal 6 2 5 2" xfId="809"/>
    <cellStyle name="Normal 6 2 2 4 2" xfId="810"/>
    <cellStyle name="Normal 6 2 2 2 2 2" xfId="811"/>
    <cellStyle name="Normal 6 2 2 3 2 2" xfId="812"/>
    <cellStyle name="Normal 6 2 3 2 2" xfId="813"/>
    <cellStyle name="Normal 6 2 4 2 2" xfId="814"/>
    <cellStyle name="Normal 6 3 4 2" xfId="815"/>
    <cellStyle name="Normal 6 3 2 2 2" xfId="816"/>
    <cellStyle name="Normal 6 3 3 2 2" xfId="817"/>
    <cellStyle name="Normal 6 4 2 2" xfId="818"/>
    <cellStyle name="Normal 6 5 2 2" xfId="819"/>
    <cellStyle name="Porcentagem 6 3 2" xfId="820"/>
    <cellStyle name="Porcentagem 6 2 2 2" xfId="821"/>
    <cellStyle name="Normal 77" xfId="822"/>
    <cellStyle name="Vírgula 10 3 2" xfId="823"/>
    <cellStyle name="Vírgula 10 2 2 2" xfId="824"/>
    <cellStyle name="Vírgula 12 2 2" xfId="825"/>
    <cellStyle name="Vírgula 7 5 4" xfId="826"/>
    <cellStyle name="Vírgula 7 2 2 2" xfId="827"/>
    <cellStyle name="Vírgula 7 3 2 2" xfId="828"/>
    <cellStyle name="Vírgula 8 4 2" xfId="829"/>
    <cellStyle name="Vírgula 8 2 2 2" xfId="830"/>
    <cellStyle name="Vírgula 8 3 2 2" xfId="831"/>
    <cellStyle name="Normal 13 4 2 3" xfId="832"/>
    <cellStyle name="Normal 13 4 3 3" xfId="833"/>
    <cellStyle name="Normal 6 7 2" xfId="834"/>
    <cellStyle name="Normal 13 2 3 2" xfId="835"/>
    <cellStyle name="Normal 13 3 3 2" xfId="836"/>
    <cellStyle name="Normal 14 5 2" xfId="837"/>
    <cellStyle name="Normal 14 2 3 2" xfId="838"/>
    <cellStyle name="Normal 14 3 3 2" xfId="839"/>
    <cellStyle name="Normal 16 5 2" xfId="840"/>
    <cellStyle name="Normal 16 2 3 2" xfId="841"/>
    <cellStyle name="Normal 16 3 3 2" xfId="842"/>
    <cellStyle name="Normal 37 4 2" xfId="843"/>
    <cellStyle name="Normal 37 2 3 2" xfId="844"/>
    <cellStyle name="Normal 38 3 2" xfId="845"/>
    <cellStyle name="Normal 5 6 2" xfId="846"/>
    <cellStyle name="Normal 5 2 5 2" xfId="847"/>
    <cellStyle name="Normal 5 2 2 3 2" xfId="848"/>
    <cellStyle name="Normal 5 2 3 3 2" xfId="849"/>
    <cellStyle name="Normal 5 3 3 2" xfId="850"/>
    <cellStyle name="Normal 5 4 3 2" xfId="851"/>
    <cellStyle name="Normal 6 2 6 2" xfId="852"/>
    <cellStyle name="Normal 6 2 2 5 2" xfId="853"/>
    <cellStyle name="Normal 6 2 2 2 3 2" xfId="854"/>
    <cellStyle name="Normal 6 2 2 3 3 2" xfId="855"/>
    <cellStyle name="Normal 6 2 3 3 2" xfId="856"/>
    <cellStyle name="Normal 6 2 4 3 2" xfId="857"/>
    <cellStyle name="Normal 6 3 5 2" xfId="858"/>
    <cellStyle name="Normal 6 3 2 3 2" xfId="859"/>
    <cellStyle name="Normal 6 3 3 3 2" xfId="860"/>
    <cellStyle name="Normal 6 4 3 2" xfId="861"/>
    <cellStyle name="Normal 6 5 3 2" xfId="862"/>
    <cellStyle name="Porcentagem 6 4 2" xfId="863"/>
    <cellStyle name="Porcentagem 6 2 3 2" xfId="864"/>
    <cellStyle name="Vírgula 10 4 2" xfId="865"/>
    <cellStyle name="Vírgula 10 2 3 2" xfId="866"/>
    <cellStyle name="Vírgula 12 3 2" xfId="867"/>
    <cellStyle name="Vírgula 7 6 2" xfId="868"/>
    <cellStyle name="Vírgula 7 2 3 2" xfId="869"/>
    <cellStyle name="Vírgula 7 3 3 2" xfId="870"/>
    <cellStyle name="Vírgula 7 4 3 2" xfId="871"/>
    <cellStyle name="Vírgula 8 5 2" xfId="872"/>
    <cellStyle name="Vírgula 8 2 3 2" xfId="873"/>
    <cellStyle name="Vírgula 8 3 3 2" xfId="874"/>
    <cellStyle name="Normal 13 5 2 2" xfId="875"/>
    <cellStyle name="Vírgula 7 5 2 2" xfId="876"/>
    <cellStyle name="Vírgula 7 4 2 2 2" xfId="877"/>
    <cellStyle name="Normal 65 2 2" xfId="878"/>
    <cellStyle name="Normal 78" xfId="879"/>
    <cellStyle name="Normal 79" xfId="880"/>
    <cellStyle name="Normal 13 4 6" xfId="881"/>
    <cellStyle name="Normal 13 4 2 4" xfId="882"/>
    <cellStyle name="Vírgula 7 4 2 2 3" xfId="883"/>
    <cellStyle name="Normal 93" xfId="884"/>
    <cellStyle name="Normal 96" xfId="885"/>
    <cellStyle name="Normal 92" xfId="886"/>
    <cellStyle name="Normal 90" xfId="887"/>
    <cellStyle name="Normal 88" xfId="888"/>
    <cellStyle name="Normal 89" xfId="889"/>
    <cellStyle name="Normal 98" xfId="890"/>
    <cellStyle name="Normal 86" xfId="891"/>
    <cellStyle name="Normal 84" xfId="892"/>
    <cellStyle name="Normal 97" xfId="893"/>
    <cellStyle name="Normal 82" xfId="894"/>
    <cellStyle name="Normal 101" xfId="895"/>
    <cellStyle name="Normal 95" xfId="896"/>
    <cellStyle name="Normal 99" xfId="897"/>
    <cellStyle name="Normal 87" xfId="898"/>
    <cellStyle name="Normal 102" xfId="899"/>
    <cellStyle name="Normal 6 12" xfId="900"/>
    <cellStyle name="Normal 13 4 2 7" xfId="901"/>
    <cellStyle name="Vírgula 7 4 2 7" xfId="902"/>
    <cellStyle name="Normal 13 10" xfId="903"/>
    <cellStyle name="Normal 13 2 8" xfId="904"/>
    <cellStyle name="Normal 13 3 8" xfId="905"/>
    <cellStyle name="Normal 13 4 9" xfId="906"/>
    <cellStyle name="Normal 13 5 7" xfId="907"/>
    <cellStyle name="Normal 14 10" xfId="908"/>
    <cellStyle name="Normal 14 2 8" xfId="909"/>
    <cellStyle name="Normal 14 3 8" xfId="910"/>
    <cellStyle name="Normal 16 10" xfId="911"/>
    <cellStyle name="Normal 16 2 8" xfId="912"/>
    <cellStyle name="Normal 16 3 8" xfId="913"/>
    <cellStyle name="Normal 37 9" xfId="914"/>
    <cellStyle name="Normal 37 2 8" xfId="915"/>
    <cellStyle name="Normal 38 8" xfId="916"/>
    <cellStyle name="Normal 5 11" xfId="917"/>
    <cellStyle name="Normal 5 2 10" xfId="918"/>
    <cellStyle name="Normal 5 2 2 8" xfId="919"/>
    <cellStyle name="Normal 5 2 3 8" xfId="920"/>
    <cellStyle name="Normal 5 3 8" xfId="921"/>
    <cellStyle name="Normal 5 4 8" xfId="922"/>
    <cellStyle name="Normal 6 2 11" xfId="923"/>
    <cellStyle name="Normal 6 2 2 10" xfId="924"/>
    <cellStyle name="Normal 6 2 2 2 8" xfId="925"/>
    <cellStyle name="Normal 6 2 2 3 8" xfId="926"/>
    <cellStyle name="Normal 6 2 3 8" xfId="927"/>
    <cellStyle name="Normal 6 2 4 8" xfId="928"/>
    <cellStyle name="Normal 6 3 10" xfId="929"/>
    <cellStyle name="Normal 6 3 2 8" xfId="930"/>
    <cellStyle name="Normal 6 3 3 8" xfId="931"/>
    <cellStyle name="Normal 6 4 8" xfId="932"/>
    <cellStyle name="Normal 6 5 8" xfId="933"/>
    <cellStyle name="Normal 65 5" xfId="934"/>
    <cellStyle name="Porcentagem 6 9" xfId="935"/>
    <cellStyle name="Porcentagem 6 2 8" xfId="936"/>
    <cellStyle name="Vírgula 10 9" xfId="937"/>
    <cellStyle name="Vírgula 10 2 8" xfId="938"/>
    <cellStyle name="Vírgula 12 8" xfId="939"/>
    <cellStyle name="Vírgula 7 11" xfId="940"/>
    <cellStyle name="Vírgula 7 2 8" xfId="941"/>
    <cellStyle name="Vírgula 7 3 8" xfId="942"/>
    <cellStyle name="Vírgula 7 4 8" xfId="943"/>
    <cellStyle name="Vírgula 7 5 7" xfId="944"/>
    <cellStyle name="Vírgula 8 10" xfId="945"/>
    <cellStyle name="Vírgula 8 2 8" xfId="946"/>
    <cellStyle name="Vírgula 8 3 8" xfId="947"/>
    <cellStyle name="Normal 13 2 2 5" xfId="948"/>
    <cellStyle name="Normal 13 3 2 5" xfId="949"/>
    <cellStyle name="Normal 14 2 2 5" xfId="950"/>
    <cellStyle name="Normal 14 3 2 5" xfId="951"/>
    <cellStyle name="Normal 14 4 5" xfId="952"/>
    <cellStyle name="Normal 16 2 2 5" xfId="953"/>
    <cellStyle name="Normal 16 3 2 5" xfId="954"/>
    <cellStyle name="Normal 16 4 5" xfId="955"/>
    <cellStyle name="Normal 37 2 2 5" xfId="956"/>
    <cellStyle name="Normal 37 3 5" xfId="957"/>
    <cellStyle name="Normal 38 2 5" xfId="958"/>
    <cellStyle name="Normal 5 2 2 2 5" xfId="959"/>
    <cellStyle name="Normal 5 2 3 2 5" xfId="960"/>
    <cellStyle name="Normal 5 2 4 5" xfId="961"/>
    <cellStyle name="Normal 5 3 2 5" xfId="962"/>
    <cellStyle name="Normal 5 4 2 5" xfId="963"/>
    <cellStyle name="Normal 5 5 5" xfId="964"/>
    <cellStyle name="Normal 6 2 2 2 2 5" xfId="965"/>
    <cellStyle name="Normal 6 2 2 3 2 5" xfId="966"/>
    <cellStyle name="Normal 6 2 2 4 5" xfId="967"/>
    <cellStyle name="Normal 6 2 3 2 5" xfId="968"/>
    <cellStyle name="Normal 6 2 4 2 5" xfId="969"/>
    <cellStyle name="Normal 6 2 5 5" xfId="970"/>
    <cellStyle name="Normal 6 3 2 2 5" xfId="971"/>
    <cellStyle name="Normal 6 3 3 2 5" xfId="972"/>
    <cellStyle name="Normal 6 3 4 5" xfId="973"/>
    <cellStyle name="Normal 6 4 2 5" xfId="974"/>
    <cellStyle name="Normal 6 5 2 5" xfId="975"/>
    <cellStyle name="Normal 6 6 5" xfId="976"/>
    <cellStyle name="Normal 66 6" xfId="977"/>
    <cellStyle name="Normal 67 5" xfId="978"/>
    <cellStyle name="Porcentagem 6 2 2 5" xfId="979"/>
    <cellStyle name="Porcentagem 6 3 5" xfId="980"/>
    <cellStyle name="Vírgula 10 2 2 5" xfId="981"/>
    <cellStyle name="Vírgula 10 3 5" xfId="982"/>
    <cellStyle name="Vírgula 12 2 5" xfId="983"/>
    <cellStyle name="Vírgula 7 2 2 5" xfId="984"/>
    <cellStyle name="Vírgula 7 3 2 5" xfId="985"/>
    <cellStyle name="Vírgula 8 2 2 5" xfId="986"/>
    <cellStyle name="Vírgula 8 3 2 5" xfId="987"/>
    <cellStyle name="Vírgula 8 4 5" xfId="988"/>
    <cellStyle name="Vírgula 14 3" xfId="989"/>
    <cellStyle name="Normal 13 4 3 6" xfId="990"/>
    <cellStyle name="Normal 6 10 3" xfId="991"/>
    <cellStyle name="Normal 13 8 3" xfId="992"/>
    <cellStyle name="Normal 13 2 6 3" xfId="993"/>
    <cellStyle name="Normal 13 3 6 3" xfId="994"/>
    <cellStyle name="Normal 14 8 3" xfId="995"/>
    <cellStyle name="Normal 14 2 6 3" xfId="996"/>
    <cellStyle name="Normal 14 3 6 3" xfId="997"/>
    <cellStyle name="Normal 16 8 3" xfId="998"/>
    <cellStyle name="Normal 16 2 6 3" xfId="999"/>
    <cellStyle name="Normal 16 3 6 3" xfId="1000"/>
    <cellStyle name="Normal 37 7 3" xfId="1001"/>
    <cellStyle name="Normal 37 2 6 3" xfId="1002"/>
    <cellStyle name="Normal 38 6 3" xfId="1003"/>
    <cellStyle name="Normal 5 9 3" xfId="1004"/>
    <cellStyle name="Normal 5 2 8 3" xfId="1005"/>
    <cellStyle name="Normal 5 2 2 6 3" xfId="1006"/>
    <cellStyle name="Normal 5 2 3 6 3" xfId="1007"/>
    <cellStyle name="Normal 5 3 6 3" xfId="1008"/>
    <cellStyle name="Normal 5 4 6 3" xfId="1009"/>
    <cellStyle name="Normal 6 2 9 3" xfId="1010"/>
    <cellStyle name="Normal 6 2 2 8 3" xfId="1011"/>
    <cellStyle name="Normal 6 2 2 2 6 3" xfId="1012"/>
    <cellStyle name="Normal 6 2 2 3 6 3" xfId="1013"/>
    <cellStyle name="Normal 6 2 3 6 3" xfId="1014"/>
    <cellStyle name="Normal 6 2 4 6 3" xfId="1015"/>
    <cellStyle name="Normal 6 3 8 3" xfId="1016"/>
    <cellStyle name="Normal 6 3 2 6 3" xfId="1017"/>
    <cellStyle name="Normal 6 3 3 6 3" xfId="1018"/>
    <cellStyle name="Normal 6 4 6 3" xfId="1019"/>
    <cellStyle name="Normal 6 5 6 3" xfId="1020"/>
    <cellStyle name="Porcentagem 6 7 3" xfId="1021"/>
    <cellStyle name="Porcentagem 6 2 6 3" xfId="1022"/>
    <cellStyle name="Vírgula 10 7 3" xfId="1023"/>
    <cellStyle name="Vírgula 10 2 6 3" xfId="1024"/>
    <cellStyle name="Vírgula 12 6 3" xfId="1025"/>
    <cellStyle name="Vírgula 7 9 3" xfId="1026"/>
    <cellStyle name="Vírgula 7 2 6 3" xfId="1027"/>
    <cellStyle name="Vírgula 7 3 6 3" xfId="1028"/>
    <cellStyle name="Vírgula 8 8 3" xfId="1029"/>
    <cellStyle name="Vírgula 8 2 6 3" xfId="1030"/>
    <cellStyle name="Vírgula 8 3 6 3" xfId="1031"/>
    <cellStyle name="Normal 13 4 7 3" xfId="1032"/>
    <cellStyle name="Vírgula 7 4 6 3" xfId="1033"/>
    <cellStyle name="Normal 64 5 3" xfId="1034"/>
    <cellStyle name="Normal 13 4 2 5 3" xfId="1035"/>
    <cellStyle name="Normal 13 4 3 4 3" xfId="1036"/>
    <cellStyle name="Normal 13 5 5 3" xfId="1037"/>
    <cellStyle name="Vírgula 7 4 2 5 3" xfId="1038"/>
    <cellStyle name="Vírgula 7 5 5 3" xfId="1039"/>
    <cellStyle name="Normal 6 8 3" xfId="1040"/>
    <cellStyle name="Normal 13 6 3" xfId="1041"/>
    <cellStyle name="Normal 13 2 4 3" xfId="1042"/>
    <cellStyle name="Normal 13 3 4 3" xfId="1043"/>
    <cellStyle name="Normal 14 6 3" xfId="1044"/>
    <cellStyle name="Normal 14 2 4 3" xfId="1045"/>
    <cellStyle name="Normal 14 3 4 3" xfId="1046"/>
    <cellStyle name="Normal 16 6 3" xfId="1047"/>
    <cellStyle name="Normal 16 2 4 3" xfId="1048"/>
    <cellStyle name="Normal 16 3 4 3" xfId="1049"/>
    <cellStyle name="Normal 37 5 3" xfId="1050"/>
    <cellStyle name="Normal 37 2 4 3" xfId="1051"/>
    <cellStyle name="Normal 38 4 3" xfId="1052"/>
    <cellStyle name="Normal 5 7 3" xfId="1053"/>
    <cellStyle name="Normal 5 2 6 3" xfId="1054"/>
    <cellStyle name="Normal 5 2 2 4 3" xfId="1055"/>
    <cellStyle name="Normal 5 2 3 4 3" xfId="1056"/>
    <cellStyle name="Normal 5 3 4 3" xfId="1057"/>
    <cellStyle name="Normal 5 4 4 3" xfId="1058"/>
    <cellStyle name="Normal 6 2 7 3" xfId="1059"/>
    <cellStyle name="Normal 6 2 2 6 3" xfId="1060"/>
    <cellStyle name="Normal 6 2 2 2 4 3" xfId="1061"/>
    <cellStyle name="Normal 6 2 2 3 4 3" xfId="1062"/>
    <cellStyle name="Normal 6 2 3 4 3" xfId="1063"/>
    <cellStyle name="Normal 6 2 4 4 3" xfId="1064"/>
    <cellStyle name="Normal 6 3 6 3" xfId="1065"/>
    <cellStyle name="Normal 6 3 2 4 3" xfId="1066"/>
    <cellStyle name="Normal 6 3 3 4 3" xfId="1067"/>
    <cellStyle name="Normal 6 4 4 3" xfId="1068"/>
    <cellStyle name="Normal 6 5 4 3" xfId="1069"/>
    <cellStyle name="Porcentagem 6 5 3" xfId="1070"/>
    <cellStyle name="Porcentagem 6 2 4 3" xfId="1071"/>
    <cellStyle name="Vírgula 10 5 3" xfId="1072"/>
    <cellStyle name="Vírgula 10 2 4 3" xfId="1073"/>
    <cellStyle name="Vírgula 12 4 3" xfId="1074"/>
    <cellStyle name="Vírgula 7 7 3" xfId="1075"/>
    <cellStyle name="Vírgula 7 2 4 3" xfId="1076"/>
    <cellStyle name="Vírgula 7 3 4 3" xfId="1077"/>
    <cellStyle name="Vírgula 8 6 3" xfId="1078"/>
    <cellStyle name="Vírgula 8 2 4 3" xfId="1079"/>
    <cellStyle name="Vírgula 8 3 4 3" xfId="1080"/>
    <cellStyle name="Normal 13 4 4 3" xfId="1081"/>
    <cellStyle name="Vírgula 7 4 4 3" xfId="1082"/>
    <cellStyle name="Normal 64 3 3" xfId="1083"/>
    <cellStyle name="Vírgula 7 4 2 3 3" xfId="1084"/>
    <cellStyle name="Normal 66 3 3" xfId="1085"/>
    <cellStyle name="Normal 67 3 3" xfId="1086"/>
    <cellStyle name="Normal 13 5 3 3" xfId="1087"/>
    <cellStyle name="Normal 13 2 2 3 3" xfId="1088"/>
    <cellStyle name="Normal 13 3 2 3 3" xfId="1089"/>
    <cellStyle name="Normal 14 4 3 3" xfId="1090"/>
    <cellStyle name="Normal 14 2 2 3 3" xfId="1091"/>
    <cellStyle name="Normal 14 3 2 3 3" xfId="1092"/>
    <cellStyle name="Normal 16 4 3 3" xfId="1093"/>
    <cellStyle name="Normal 16 2 2 3 3" xfId="1094"/>
    <cellStyle name="Normal 16 3 2 3 3" xfId="1095"/>
    <cellStyle name="Normal 37 3 3 3" xfId="1096"/>
    <cellStyle name="Normal 37 2 2 3 3" xfId="1097"/>
    <cellStyle name="Normal 38 2 3 3" xfId="1098"/>
    <cellStyle name="Normal 5 5 3 3" xfId="1099"/>
    <cellStyle name="Normal 5 2 4 3 3" xfId="1100"/>
    <cellStyle name="Normal 5 2 2 2 3 3" xfId="1101"/>
    <cellStyle name="Normal 5 2 3 2 3 3" xfId="1102"/>
    <cellStyle name="Normal 5 3 2 3 3" xfId="1103"/>
    <cellStyle name="Normal 5 4 2 3 3" xfId="1104"/>
    <cellStyle name="Normal 6 6 3 3" xfId="1105"/>
    <cellStyle name="Normal 6 2 5 3 3" xfId="1106"/>
    <cellStyle name="Normal 6 2 2 4 3 3" xfId="1107"/>
    <cellStyle name="Normal 6 2 2 2 2 3 3" xfId="1108"/>
    <cellStyle name="Normal 6 2 2 3 2 3 3" xfId="1109"/>
    <cellStyle name="Normal 6 2 3 2 3 3" xfId="1110"/>
    <cellStyle name="Normal 6 2 4 2 3 3" xfId="1111"/>
    <cellStyle name="Normal 6 3 4 3 3" xfId="1112"/>
    <cellStyle name="Normal 6 3 2 2 3 3" xfId="1113"/>
    <cellStyle name="Normal 6 3 3 2 3 3" xfId="1114"/>
    <cellStyle name="Normal 6 4 2 3 3" xfId="1115"/>
    <cellStyle name="Normal 6 5 2 3 3" xfId="1116"/>
    <cellStyle name="Porcentagem 6 3 3 3" xfId="1117"/>
    <cellStyle name="Porcentagem 6 2 2 3 3" xfId="1118"/>
    <cellStyle name="Vírgula 10 3 3 3" xfId="1119"/>
    <cellStyle name="Vírgula 10 2 2 3 3" xfId="1120"/>
    <cellStyle name="Vírgula 12 2 3 3" xfId="1121"/>
    <cellStyle name="Vírgula 7 5 3 3" xfId="1122"/>
    <cellStyle name="Vírgula 7 2 2 3 3" xfId="1123"/>
    <cellStyle name="Vírgula 7 3 2 3 3" xfId="1124"/>
    <cellStyle name="Vírgula 8 4 3 3" xfId="1125"/>
    <cellStyle name="Vírgula 8 2 2 3 3" xfId="1126"/>
    <cellStyle name="Vírgula 8 3 2 3 3" xfId="1127"/>
    <cellStyle name="Normal 13 4 2 2 3" xfId="1128"/>
    <cellStyle name="Normal 13 4 3 2 3" xfId="1129"/>
    <cellStyle name="Normal 6 7 4" xfId="1130"/>
    <cellStyle name="Normal 13 2 3 4" xfId="1131"/>
    <cellStyle name="Normal 13 3 3 4" xfId="1132"/>
    <cellStyle name="Normal 14 5 4" xfId="1133"/>
    <cellStyle name="Normal 14 2 3 4" xfId="1134"/>
    <cellStyle name="Normal 14 3 3 4" xfId="1135"/>
    <cellStyle name="Normal 16 5 4" xfId="1136"/>
    <cellStyle name="Normal 16 2 3 4" xfId="1137"/>
    <cellStyle name="Normal 16 3 3 4" xfId="1138"/>
    <cellStyle name="Normal 37 4 4" xfId="1139"/>
    <cellStyle name="Normal 37 2 3 4" xfId="1140"/>
    <cellStyle name="Normal 38 3 4" xfId="1141"/>
    <cellStyle name="Normal 5 6 4" xfId="1142"/>
    <cellStyle name="Normal 5 2 5 4" xfId="1143"/>
    <cellStyle name="Normal 5 2 2 3 4" xfId="1144"/>
    <cellStyle name="Normal 5 2 3 3 4" xfId="1145"/>
    <cellStyle name="Normal 5 3 3 4" xfId="1146"/>
    <cellStyle name="Normal 5 4 3 4" xfId="1147"/>
    <cellStyle name="Normal 6 2 6 4" xfId="1148"/>
    <cellStyle name="Normal 6 2 2 5 4" xfId="1149"/>
    <cellStyle name="Normal 6 2 2 2 3 4" xfId="1150"/>
    <cellStyle name="Normal 6 2 2 3 3 4" xfId="1151"/>
    <cellStyle name="Normal 6 2 3 3 4" xfId="1152"/>
    <cellStyle name="Normal 6 2 4 3 4" xfId="1153"/>
    <cellStyle name="Normal 6 3 5 4" xfId="1154"/>
    <cellStyle name="Normal 6 3 2 3 4" xfId="1155"/>
    <cellStyle name="Normal 6 3 3 3 4" xfId="1156"/>
    <cellStyle name="Normal 6 4 3 4" xfId="1157"/>
    <cellStyle name="Normal 6 5 3 4" xfId="1158"/>
    <cellStyle name="Porcentagem 6 4 4" xfId="1159"/>
    <cellStyle name="Porcentagem 6 2 3 4" xfId="1160"/>
    <cellStyle name="Vírgula 10 4 4" xfId="1161"/>
    <cellStyle name="Vírgula 10 2 3 4" xfId="1162"/>
    <cellStyle name="Vírgula 12 3 4" xfId="1163"/>
    <cellStyle name="Vírgula 7 6 4" xfId="1164"/>
    <cellStyle name="Vírgula 7 2 3 4" xfId="1165"/>
    <cellStyle name="Vírgula 7 3 3 4" xfId="1166"/>
    <cellStyle name="Vírgula 7 4 3 4" xfId="1167"/>
    <cellStyle name="Vírgula 8 5 4" xfId="1168"/>
    <cellStyle name="Vírgula 8 2 3 4" xfId="1169"/>
    <cellStyle name="Vírgula 8 3 3 4" xfId="1170"/>
    <cellStyle name="Normal 13 5 2 4" xfId="1171"/>
    <cellStyle name="Vírgula 7 5 2 4" xfId="1172"/>
    <cellStyle name="Vírgula 7 4 2 2 5" xfId="1173"/>
    <cellStyle name="Normal 65 2 4" xfId="1174"/>
    <cellStyle name="Normal 6 9 3" xfId="1175"/>
    <cellStyle name="Normal 13 7 3" xfId="1176"/>
    <cellStyle name="Normal 13 2 5 3" xfId="1177"/>
    <cellStyle name="Normal 13 3 5 3" xfId="1178"/>
    <cellStyle name="Normal 14 7 3" xfId="1179"/>
    <cellStyle name="Normal 14 2 5 3" xfId="1180"/>
    <cellStyle name="Normal 14 3 5 3" xfId="1181"/>
    <cellStyle name="Normal 16 7 3" xfId="1182"/>
    <cellStyle name="Normal 16 2 5 3" xfId="1183"/>
    <cellStyle name="Normal 16 3 5 3" xfId="1184"/>
    <cellStyle name="Normal 37 6 3" xfId="1185"/>
    <cellStyle name="Normal 37 2 5 3" xfId="1186"/>
    <cellStyle name="Normal 38 5 3" xfId="1187"/>
    <cellStyle name="Normal 5 8 3" xfId="1188"/>
    <cellStyle name="Normal 5 2 7 3" xfId="1189"/>
    <cellStyle name="Normal 5 2 2 5 3" xfId="1190"/>
    <cellStyle name="Normal 5 2 3 5 3" xfId="1191"/>
    <cellStyle name="Normal 5 3 5 3" xfId="1192"/>
    <cellStyle name="Normal 5 4 5 3" xfId="1193"/>
    <cellStyle name="Normal 6 2 8 3" xfId="1194"/>
    <cellStyle name="Normal 6 2 2 7 3" xfId="1195"/>
    <cellStyle name="Normal 6 2 2 2 5 3" xfId="1196"/>
    <cellStyle name="Normal 6 2 2 3 5 3" xfId="1197"/>
    <cellStyle name="Normal 6 2 3 5 3" xfId="1198"/>
    <cellStyle name="Normal 6 2 4 5 3" xfId="1199"/>
    <cellStyle name="Normal 6 3 7 3" xfId="1200"/>
    <cellStyle name="Normal 6 3 2 5 3" xfId="1201"/>
    <cellStyle name="Normal 6 3 3 5 3" xfId="1202"/>
    <cellStyle name="Normal 6 4 5 3" xfId="1203"/>
    <cellStyle name="Normal 6 5 5 3" xfId="1204"/>
    <cellStyle name="Porcentagem 6 6 3" xfId="1205"/>
    <cellStyle name="Porcentagem 6 2 5 3" xfId="1206"/>
    <cellStyle name="Vírgula 10 6 3" xfId="1207"/>
    <cellStyle name="Vírgula 10 2 5 3" xfId="1208"/>
    <cellStyle name="Vírgula 12 5 3" xfId="1209"/>
    <cellStyle name="Vírgula 7 8 3" xfId="1210"/>
    <cellStyle name="Vírgula 7 2 5 3" xfId="1211"/>
    <cellStyle name="Vírgula 7 3 5 3" xfId="1212"/>
    <cellStyle name="Vírgula 8 7 3" xfId="1213"/>
    <cellStyle name="Vírgula 8 2 5 3" xfId="1214"/>
    <cellStyle name="Vírgula 8 3 5 3" xfId="1215"/>
    <cellStyle name="Normal 13 4 5 3" xfId="1216"/>
    <cellStyle name="Vírgula 7 4 5 3" xfId="1217"/>
    <cellStyle name="Normal 64 4 3" xfId="1218"/>
    <cellStyle name="Vírgula 7 4 2 4 3" xfId="1219"/>
    <cellStyle name="Normal 66 4 3" xfId="1220"/>
    <cellStyle name="Normal 67 2 3" xfId="1221"/>
    <cellStyle name="Normal 13 5 4 3" xfId="1222"/>
    <cellStyle name="Normal 13 2 2 2 3" xfId="1223"/>
    <cellStyle name="Normal 13 3 2 2 3" xfId="1224"/>
    <cellStyle name="Normal 14 4 2 3" xfId="1225"/>
    <cellStyle name="Normal 14 2 2 2 3" xfId="1226"/>
    <cellStyle name="Normal 14 3 2 2 3" xfId="1227"/>
    <cellStyle name="Normal 16 4 2 3" xfId="1228"/>
    <cellStyle name="Normal 16 2 2 2 3" xfId="1229"/>
    <cellStyle name="Normal 16 3 2 2 3" xfId="1230"/>
    <cellStyle name="Normal 37 3 2 3" xfId="1231"/>
    <cellStyle name="Normal 37 2 2 2 3" xfId="1232"/>
    <cellStyle name="Normal 38 2 2 3" xfId="1233"/>
    <cellStyle name="Normal 5 5 2 3" xfId="1234"/>
    <cellStyle name="Normal 5 2 4 2 3" xfId="1235"/>
    <cellStyle name="Normal 5 2 2 2 2 3" xfId="1236"/>
    <cellStyle name="Normal 5 2 3 2 2 3" xfId="1237"/>
    <cellStyle name="Normal 5 3 2 2 3" xfId="1238"/>
    <cellStyle name="Normal 5 4 2 2 3" xfId="1239"/>
    <cellStyle name="Normal 6 6 2 3" xfId="1240"/>
    <cellStyle name="Normal 6 2 5 2 3" xfId="1241"/>
    <cellStyle name="Normal 6 2 2 4 2 3" xfId="1242"/>
    <cellStyle name="Normal 6 2 2 2 2 2 3" xfId="1243"/>
    <cellStyle name="Normal 6 2 2 3 2 2 3" xfId="1244"/>
    <cellStyle name="Normal 6 2 3 2 2 3" xfId="1245"/>
    <cellStyle name="Normal 6 2 4 2 2 3" xfId="1246"/>
    <cellStyle name="Normal 6 3 4 2 3" xfId="1247"/>
    <cellStyle name="Normal 6 3 2 2 2 3" xfId="1248"/>
    <cellStyle name="Normal 6 3 3 2 2 3" xfId="1249"/>
    <cellStyle name="Normal 6 4 2 2 3" xfId="1250"/>
    <cellStyle name="Normal 6 5 2 2 3" xfId="1251"/>
    <cellStyle name="Porcentagem 6 3 2 3" xfId="1252"/>
    <cellStyle name="Porcentagem 6 2 2 2 3" xfId="1253"/>
    <cellStyle name="Vírgula 10 3 2 3" xfId="1254"/>
    <cellStyle name="Vírgula 10 2 2 2 3" xfId="1255"/>
    <cellStyle name="Vírgula 12 2 2 3" xfId="1256"/>
    <cellStyle name="Vírgula 7 5 4 3" xfId="1257"/>
    <cellStyle name="Vírgula 7 2 2 2 3" xfId="1258"/>
    <cellStyle name="Vírgula 7 3 2 2 3" xfId="1259"/>
    <cellStyle name="Vírgula 8 4 2 3" xfId="1260"/>
    <cellStyle name="Vírgula 8 2 2 2 3" xfId="1261"/>
    <cellStyle name="Vírgula 8 3 2 2 3" xfId="1262"/>
    <cellStyle name="Normal 13 4 2 3 3" xfId="1263"/>
    <cellStyle name="Normal 13 4 3 3 3" xfId="1264"/>
    <cellStyle name="Normal 6 7 2 3" xfId="1265"/>
    <cellStyle name="Normal 13 2 3 2 3" xfId="1266"/>
    <cellStyle name="Normal 13 3 3 2 3" xfId="1267"/>
    <cellStyle name="Normal 14 5 2 3" xfId="1268"/>
    <cellStyle name="Normal 14 2 3 2 3" xfId="1269"/>
    <cellStyle name="Normal 14 3 3 2 3" xfId="1270"/>
    <cellStyle name="Normal 16 5 2 3" xfId="1271"/>
    <cellStyle name="Normal 16 2 3 2 3" xfId="1272"/>
    <cellStyle name="Normal 16 3 3 2 3" xfId="1273"/>
    <cellStyle name="Normal 37 4 2 3" xfId="1274"/>
    <cellStyle name="Normal 37 2 3 2 3" xfId="1275"/>
    <cellStyle name="Normal 38 3 2 3" xfId="1276"/>
    <cellStyle name="Normal 5 6 2 3" xfId="1277"/>
    <cellStyle name="Normal 5 2 5 2 3" xfId="1278"/>
    <cellStyle name="Normal 5 2 2 3 2 3" xfId="1279"/>
    <cellStyle name="Normal 5 2 3 3 2 3" xfId="1280"/>
    <cellStyle name="Normal 5 3 3 2 3" xfId="1281"/>
    <cellStyle name="Normal 5 4 3 2 3" xfId="1282"/>
    <cellStyle name="Normal 6 2 6 2 3" xfId="1283"/>
    <cellStyle name="Normal 6 2 2 5 2 3" xfId="1284"/>
    <cellStyle name="Normal 6 2 2 2 3 2 3" xfId="1285"/>
    <cellStyle name="Normal 6 2 2 3 3 2 3" xfId="1286"/>
    <cellStyle name="Normal 6 2 3 3 2 3" xfId="1287"/>
    <cellStyle name="Normal 6 2 4 3 2 3" xfId="1288"/>
    <cellStyle name="Normal 6 3 5 2 3" xfId="1289"/>
    <cellStyle name="Normal 6 3 2 3 2 3" xfId="1290"/>
    <cellStyle name="Normal 6 3 3 3 2 3" xfId="1291"/>
    <cellStyle name="Normal 6 4 3 2 3" xfId="1292"/>
    <cellStyle name="Normal 6 5 3 2 3" xfId="1293"/>
    <cellStyle name="Porcentagem 6 4 2 3" xfId="1294"/>
    <cellStyle name="Porcentagem 6 2 3 2 3" xfId="1295"/>
    <cellStyle name="Vírgula 10 4 2 3" xfId="1296"/>
    <cellStyle name="Vírgula 10 2 3 2 3" xfId="1297"/>
    <cellStyle name="Vírgula 12 3 2 3" xfId="1298"/>
    <cellStyle name="Vírgula 7 6 2 3" xfId="1299"/>
    <cellStyle name="Vírgula 7 2 3 2 3" xfId="1300"/>
    <cellStyle name="Vírgula 7 3 3 2 3" xfId="1301"/>
    <cellStyle name="Vírgula 7 4 3 2 3" xfId="1302"/>
    <cellStyle name="Vírgula 8 5 2 3" xfId="1303"/>
    <cellStyle name="Vírgula 8 2 3 2 3" xfId="1304"/>
    <cellStyle name="Vírgula 8 3 3 2 3" xfId="1305"/>
    <cellStyle name="Normal 13 5 2 2 3" xfId="1306"/>
    <cellStyle name="Vírgula 7 5 2 2 3" xfId="1307"/>
    <cellStyle name="Vírgula 7 4 2 2 2 3" xfId="1308"/>
    <cellStyle name="Normal 65 2 2 3" xfId="1309"/>
    <cellStyle name="Normal 13 4 6 3" xfId="1310"/>
    <cellStyle name="Normal 13 4 2 4 3" xfId="1311"/>
    <cellStyle name="Vírgula 7 4 2 2 3 3" xfId="1312"/>
    <cellStyle name="Normal 103" xfId="1313"/>
    <cellStyle name="Normal 6 11" xfId="1314"/>
    <cellStyle name="Normal 13 4 2 6" xfId="1315"/>
    <cellStyle name="Vírgula 7 4 2 6" xfId="1316"/>
    <cellStyle name="Normal 13 9" xfId="1317"/>
    <cellStyle name="Normal 13 2 7" xfId="1318"/>
    <cellStyle name="Normal 13 3 7" xfId="1319"/>
    <cellStyle name="Normal 13 4 8" xfId="1320"/>
    <cellStyle name="Normal 13 5 6" xfId="1321"/>
    <cellStyle name="Normal 14 9" xfId="1322"/>
    <cellStyle name="Normal 14 2 7" xfId="1323"/>
    <cellStyle name="Normal 14 3 7" xfId="1324"/>
    <cellStyle name="Normal 16 9" xfId="1325"/>
    <cellStyle name="Normal 16 2 7" xfId="1326"/>
    <cellStyle name="Normal 16 3 7" xfId="1327"/>
    <cellStyle name="Normal 37 8" xfId="1328"/>
    <cellStyle name="Normal 37 2 7" xfId="1329"/>
    <cellStyle name="Normal 38 7" xfId="1330"/>
    <cellStyle name="Normal 5 10" xfId="1331"/>
    <cellStyle name="Normal 5 2 9" xfId="1332"/>
    <cellStyle name="Normal 5 2 2 7" xfId="1333"/>
    <cellStyle name="Normal 5 2 3 7" xfId="1334"/>
    <cellStyle name="Normal 5 3 7" xfId="1335"/>
    <cellStyle name="Normal 5 4 7" xfId="1336"/>
    <cellStyle name="Normal 6 2 10" xfId="1337"/>
    <cellStyle name="Normal 6 2 2 9" xfId="1338"/>
    <cellStyle name="Normal 6 2 2 2 7" xfId="1339"/>
    <cellStyle name="Normal 6 2 2 3 7" xfId="1340"/>
    <cellStyle name="Normal 6 2 3 7" xfId="1341"/>
    <cellStyle name="Normal 6 2 4 7" xfId="1342"/>
    <cellStyle name="Normal 6 3 9" xfId="1343"/>
    <cellStyle name="Normal 6 3 2 7" xfId="1344"/>
    <cellStyle name="Normal 6 3 3 7" xfId="1345"/>
    <cellStyle name="Normal 6 4 7" xfId="1346"/>
    <cellStyle name="Normal 6 5 7" xfId="1347"/>
    <cellStyle name="Normal 65 4" xfId="1348"/>
    <cellStyle name="Porcentagem 6 8" xfId="1349"/>
    <cellStyle name="Porcentagem 6 2 7" xfId="1350"/>
    <cellStyle name="Vírgula 10 8" xfId="1351"/>
    <cellStyle name="Vírgula 10 2 7" xfId="1352"/>
    <cellStyle name="Vírgula 12 7" xfId="1353"/>
    <cellStyle name="Vírgula 7 10" xfId="1354"/>
    <cellStyle name="Vírgula 7 2 7" xfId="1355"/>
    <cellStyle name="Vírgula 7 3 7" xfId="1356"/>
    <cellStyle name="Vírgula 7 4 7" xfId="1357"/>
    <cellStyle name="Vírgula 7 5 6" xfId="1358"/>
    <cellStyle name="Vírgula 8 9" xfId="1359"/>
    <cellStyle name="Vírgula 8 2 7" xfId="1360"/>
    <cellStyle name="Vírgula 8 3 7" xfId="1361"/>
    <cellStyle name="Normal 104" xfId="1362"/>
    <cellStyle name="Normal 13 2 2 4" xfId="1363"/>
    <cellStyle name="Normal 13 3 2 4" xfId="1364"/>
    <cellStyle name="Normal 14 2 2 4" xfId="1365"/>
    <cellStyle name="Normal 14 3 2 4" xfId="1366"/>
    <cellStyle name="Normal 14 4 4" xfId="1367"/>
    <cellStyle name="Normal 16 2 2 4" xfId="1368"/>
    <cellStyle name="Normal 16 3 2 4" xfId="1369"/>
    <cellStyle name="Normal 16 4 4" xfId="1370"/>
    <cellStyle name="Normal 37 2 2 4" xfId="1371"/>
    <cellStyle name="Normal 37 3 4" xfId="1372"/>
    <cellStyle name="Normal 38 2 4" xfId="1373"/>
    <cellStyle name="Normal 5 2 2 2 4" xfId="1374"/>
    <cellStyle name="Normal 5 2 3 2 4" xfId="1375"/>
    <cellStyle name="Normal 5 2 4 4" xfId="1376"/>
    <cellStyle name="Normal 5 3 2 4" xfId="1377"/>
    <cellStyle name="Normal 5 4 2 4" xfId="1378"/>
    <cellStyle name="Normal 5 5 4" xfId="1379"/>
    <cellStyle name="Normal 6 2 2 2 2 4" xfId="1380"/>
    <cellStyle name="Normal 6 2 2 3 2 4" xfId="1381"/>
    <cellStyle name="Normal 6 2 2 4 4" xfId="1382"/>
    <cellStyle name="Normal 6 2 3 2 4" xfId="1383"/>
    <cellStyle name="Normal 6 2 4 2 4" xfId="1384"/>
    <cellStyle name="Normal 6 2 5 4" xfId="1385"/>
    <cellStyle name="Normal 6 3 2 2 4" xfId="1386"/>
    <cellStyle name="Normal 6 3 3 2 4" xfId="1387"/>
    <cellStyle name="Normal 6 3 4 4" xfId="1388"/>
    <cellStyle name="Normal 6 4 2 4" xfId="1389"/>
    <cellStyle name="Normal 6 5 2 4" xfId="1390"/>
    <cellStyle name="Normal 6 6 4" xfId="1391"/>
    <cellStyle name="Normal 66 5" xfId="1392"/>
    <cellStyle name="Normal 67 4" xfId="1393"/>
    <cellStyle name="Porcentagem 6 2 2 4" xfId="1394"/>
    <cellStyle name="Porcentagem 6 3 4" xfId="1395"/>
    <cellStyle name="Vírgula 10 2 2 4" xfId="1396"/>
    <cellStyle name="Vírgula 10 3 4" xfId="1397"/>
    <cellStyle name="Vírgula 12 2 4" xfId="1398"/>
    <cellStyle name="Vírgula 7 2 2 4" xfId="1399"/>
    <cellStyle name="Vírgula 7 3 2 4" xfId="1400"/>
    <cellStyle name="Vírgula 8 2 2 4" xfId="1401"/>
    <cellStyle name="Vírgula 8 3 2 4" xfId="1402"/>
    <cellStyle name="Vírgula 8 4 4" xfId="1403"/>
    <cellStyle name="Vírgula 14 2" xfId="1404"/>
    <cellStyle name="Normal 13 4 3 5" xfId="1405"/>
    <cellStyle name="Normal 6 10 2" xfId="1406"/>
    <cellStyle name="Normal 13 8 2" xfId="1407"/>
    <cellStyle name="Normal 13 2 6 2" xfId="1408"/>
    <cellStyle name="Normal 13 3 6 2" xfId="1409"/>
    <cellStyle name="Normal 14 8 2" xfId="1410"/>
    <cellStyle name="Normal 14 2 6 2" xfId="1411"/>
    <cellStyle name="Normal 14 3 6 2" xfId="1412"/>
    <cellStyle name="Normal 16 8 2" xfId="1413"/>
    <cellStyle name="Normal 16 2 6 2" xfId="1414"/>
    <cellStyle name="Normal 16 3 6 2" xfId="1415"/>
    <cellStyle name="Normal 37 7 2" xfId="1416"/>
    <cellStyle name="Normal 37 2 6 2" xfId="1417"/>
    <cellStyle name="Normal 38 6 2" xfId="1418"/>
    <cellStyle name="Normal 5 9 2" xfId="1419"/>
    <cellStyle name="Normal 5 2 8 2" xfId="1420"/>
    <cellStyle name="Normal 5 2 2 6 2" xfId="1421"/>
    <cellStyle name="Normal 5 2 3 6 2" xfId="1422"/>
    <cellStyle name="Normal 5 3 6 2" xfId="1423"/>
    <cellStyle name="Normal 5 4 6 2" xfId="1424"/>
    <cellStyle name="Normal 6 2 9 2" xfId="1425"/>
    <cellStyle name="Normal 6 2 2 8 2" xfId="1426"/>
    <cellStyle name="Normal 6 2 2 2 6 2" xfId="1427"/>
    <cellStyle name="Normal 6 2 2 3 6 2" xfId="1428"/>
    <cellStyle name="Normal 6 2 3 6 2" xfId="1429"/>
    <cellStyle name="Normal 6 2 4 6 2" xfId="1430"/>
    <cellStyle name="Normal 6 3 8 2" xfId="1431"/>
    <cellStyle name="Normal 6 3 2 6 2" xfId="1432"/>
    <cellStyle name="Normal 6 3 3 6 2" xfId="1433"/>
    <cellStyle name="Normal 6 4 6 2" xfId="1434"/>
    <cellStyle name="Normal 6 5 6 2" xfId="1435"/>
    <cellStyle name="Porcentagem 6 7 2" xfId="1436"/>
    <cellStyle name="Porcentagem 6 2 6 2" xfId="1437"/>
    <cellStyle name="Vírgula 10 7 2" xfId="1438"/>
    <cellStyle name="Vírgula 10 2 6 2" xfId="1439"/>
    <cellStyle name="Vírgula 12 6 2" xfId="1440"/>
    <cellStyle name="Vírgula 7 9 2" xfId="1441"/>
    <cellStyle name="Vírgula 7 2 6 2" xfId="1442"/>
    <cellStyle name="Vírgula 7 3 6 2" xfId="1443"/>
    <cellStyle name="Vírgula 8 8 2" xfId="1444"/>
    <cellStyle name="Vírgula 8 2 6 2" xfId="1445"/>
    <cellStyle name="Vírgula 8 3 6 2" xfId="1446"/>
    <cellStyle name="Normal 13 4 7 2" xfId="1447"/>
    <cellStyle name="Vírgula 7 4 6 2" xfId="1448"/>
    <cellStyle name="Normal 64 5 2" xfId="1449"/>
    <cellStyle name="Normal 13 4 2 5 2" xfId="1450"/>
    <cellStyle name="Normal 13 4 3 4 2" xfId="1451"/>
    <cellStyle name="Normal 13 5 5 2" xfId="1452"/>
    <cellStyle name="Vírgula 7 4 2 5 2" xfId="1453"/>
    <cellStyle name="Vírgula 7 5 5 2" xfId="1454"/>
    <cellStyle name="Normal 6 8 2" xfId="1455"/>
    <cellStyle name="Normal 13 6 2" xfId="1456"/>
    <cellStyle name="Normal 13 2 4 2" xfId="1457"/>
    <cellStyle name="Normal 13 3 4 2" xfId="1458"/>
    <cellStyle name="Normal 14 6 2" xfId="1459"/>
    <cellStyle name="Normal 14 2 4 2" xfId="1460"/>
    <cellStyle name="Normal 14 3 4 2" xfId="1461"/>
    <cellStyle name="Normal 16 6 2" xfId="1462"/>
    <cellStyle name="Normal 16 2 4 2" xfId="1463"/>
    <cellStyle name="Normal 16 3 4 2" xfId="1464"/>
    <cellStyle name="Normal 37 5 2" xfId="1465"/>
    <cellStyle name="Normal 37 2 4 2" xfId="1466"/>
    <cellStyle name="Normal 38 4 2" xfId="1467"/>
    <cellStyle name="Normal 5 7 2" xfId="1468"/>
    <cellStyle name="Normal 5 2 6 2" xfId="1469"/>
    <cellStyle name="Normal 5 2 2 4 2" xfId="1470"/>
    <cellStyle name="Normal 5 2 3 4 2" xfId="1471"/>
    <cellStyle name="Normal 5 3 4 2" xfId="1472"/>
    <cellStyle name="Normal 5 4 4 2" xfId="1473"/>
    <cellStyle name="Normal 6 2 7 2" xfId="1474"/>
    <cellStyle name="Normal 6 2 2 6 2" xfId="1475"/>
    <cellStyle name="Normal 6 2 2 2 4 2" xfId="1476"/>
    <cellStyle name="Normal 6 2 2 3 4 2" xfId="1477"/>
    <cellStyle name="Normal 6 2 3 4 2" xfId="1478"/>
    <cellStyle name="Normal 6 2 4 4 2" xfId="1479"/>
    <cellStyle name="Normal 6 3 6 2" xfId="1480"/>
    <cellStyle name="Normal 6 3 2 4 2" xfId="1481"/>
    <cellStyle name="Normal 6 3 3 4 2" xfId="1482"/>
    <cellStyle name="Normal 6 4 4 2" xfId="1483"/>
    <cellStyle name="Normal 6 5 4 2" xfId="1484"/>
    <cellStyle name="Porcentagem 6 5 2" xfId="1485"/>
    <cellStyle name="Porcentagem 6 2 4 2" xfId="1486"/>
    <cellStyle name="Vírgula 10 5 2" xfId="1487"/>
    <cellStyle name="Vírgula 10 2 4 2" xfId="1488"/>
    <cellStyle name="Vírgula 12 4 2" xfId="1489"/>
    <cellStyle name="Vírgula 7 7 2" xfId="1490"/>
    <cellStyle name="Vírgula 7 2 4 2" xfId="1491"/>
    <cellStyle name="Vírgula 7 3 4 2" xfId="1492"/>
    <cellStyle name="Vírgula 8 6 2" xfId="1493"/>
    <cellStyle name="Vírgula 8 2 4 2" xfId="1494"/>
    <cellStyle name="Vírgula 8 3 4 2" xfId="1495"/>
    <cellStyle name="Normal 13 4 4 2" xfId="1496"/>
    <cellStyle name="Vírgula 7 4 4 2" xfId="1497"/>
    <cellStyle name="Normal 64 3 2" xfId="1498"/>
    <cellStyle name="Vírgula 7 4 2 3 2" xfId="1499"/>
    <cellStyle name="Normal 66 3 2" xfId="1500"/>
    <cellStyle name="Normal 67 3 2" xfId="1501"/>
    <cellStyle name="Normal 13 5 3 2" xfId="1502"/>
    <cellStyle name="Normal 13 2 2 3 2" xfId="1503"/>
    <cellStyle name="Normal 13 3 2 3 2" xfId="1504"/>
    <cellStyle name="Normal 14 4 3 2" xfId="1505"/>
    <cellStyle name="Normal 14 2 2 3 2" xfId="1506"/>
    <cellStyle name="Normal 14 3 2 3 2" xfId="1507"/>
    <cellStyle name="Normal 16 4 3 2" xfId="1508"/>
    <cellStyle name="Normal 16 2 2 3 2" xfId="1509"/>
    <cellStyle name="Normal 16 3 2 3 2" xfId="1510"/>
    <cellStyle name="Normal 37 3 3 2" xfId="1511"/>
    <cellStyle name="Normal 37 2 2 3 2" xfId="1512"/>
    <cellStyle name="Normal 38 2 3 2" xfId="1513"/>
    <cellStyle name="Normal 5 5 3 2" xfId="1514"/>
    <cellStyle name="Normal 5 2 4 3 2" xfId="1515"/>
    <cellStyle name="Normal 5 2 2 2 3 2" xfId="1516"/>
    <cellStyle name="Normal 5 2 3 2 3 2" xfId="1517"/>
    <cellStyle name="Normal 5 3 2 3 2" xfId="1518"/>
    <cellStyle name="Normal 5 4 2 3 2" xfId="1519"/>
    <cellStyle name="Normal 6 6 3 2" xfId="1520"/>
    <cellStyle name="Normal 6 2 5 3 2" xfId="1521"/>
    <cellStyle name="Normal 6 2 2 4 3 2" xfId="1522"/>
    <cellStyle name="Normal 6 2 2 2 2 3 2" xfId="1523"/>
    <cellStyle name="Normal 6 2 2 3 2 3 2" xfId="1524"/>
    <cellStyle name="Normal 6 2 3 2 3 2" xfId="1525"/>
    <cellStyle name="Normal 6 2 4 2 3 2" xfId="1526"/>
    <cellStyle name="Normal 6 3 4 3 2" xfId="1527"/>
    <cellStyle name="Normal 6 3 2 2 3 2" xfId="1528"/>
    <cellStyle name="Normal 6 3 3 2 3 2" xfId="1529"/>
    <cellStyle name="Normal 6 4 2 3 2" xfId="1530"/>
    <cellStyle name="Normal 6 5 2 3 2" xfId="1531"/>
    <cellStyle name="Porcentagem 6 3 3 2" xfId="1532"/>
    <cellStyle name="Porcentagem 6 2 2 3 2" xfId="1533"/>
    <cellStyle name="Vírgula 10 3 3 2" xfId="1534"/>
    <cellStyle name="Vírgula 10 2 2 3 2" xfId="1535"/>
    <cellStyle name="Vírgula 12 2 3 2" xfId="1536"/>
    <cellStyle name="Vírgula 7 5 3 2" xfId="1537"/>
    <cellStyle name="Vírgula 7 2 2 3 2" xfId="1538"/>
    <cellStyle name="Vírgula 7 3 2 3 2" xfId="1539"/>
    <cellStyle name="Vírgula 8 4 3 2" xfId="1540"/>
    <cellStyle name="Vírgula 8 2 2 3 2" xfId="1541"/>
    <cellStyle name="Vírgula 8 3 2 3 2" xfId="1542"/>
    <cellStyle name="Normal 13 4 2 2 2" xfId="1543"/>
    <cellStyle name="Normal 13 4 3 2 2" xfId="1544"/>
    <cellStyle name="Normal 6 7 3" xfId="1545"/>
    <cellStyle name="Normal 13 2 3 3" xfId="1546"/>
    <cellStyle name="Normal 13 3 3 3" xfId="1547"/>
    <cellStyle name="Normal 14 5 3" xfId="1548"/>
    <cellStyle name="Normal 14 2 3 3" xfId="1549"/>
    <cellStyle name="Normal 14 3 3 3" xfId="1550"/>
    <cellStyle name="Normal 16 5 3" xfId="1551"/>
    <cellStyle name="Normal 16 2 3 3" xfId="1552"/>
    <cellStyle name="Normal 16 3 3 3" xfId="1553"/>
    <cellStyle name="Normal 37 4 3" xfId="1554"/>
    <cellStyle name="Normal 37 2 3 3" xfId="1555"/>
    <cellStyle name="Normal 38 3 3" xfId="1556"/>
    <cellStyle name="Normal 5 6 3" xfId="1557"/>
    <cellStyle name="Normal 5 2 5 3" xfId="1558"/>
    <cellStyle name="Normal 5 2 2 3 3" xfId="1559"/>
    <cellStyle name="Normal 5 2 3 3 3" xfId="1560"/>
    <cellStyle name="Normal 5 3 3 3" xfId="1561"/>
    <cellStyle name="Normal 5 4 3 3" xfId="1562"/>
    <cellStyle name="Normal 6 2 6 3" xfId="1563"/>
    <cellStyle name="Normal 6 2 2 5 3" xfId="1564"/>
    <cellStyle name="Normal 6 2 2 2 3 3" xfId="1565"/>
    <cellStyle name="Normal 6 2 2 3 3 3" xfId="1566"/>
    <cellStyle name="Normal 6 2 3 3 3" xfId="1567"/>
    <cellStyle name="Normal 6 2 4 3 3" xfId="1568"/>
    <cellStyle name="Normal 6 3 5 3" xfId="1569"/>
    <cellStyle name="Normal 6 3 2 3 3" xfId="1570"/>
    <cellStyle name="Normal 6 3 3 3 3" xfId="1571"/>
    <cellStyle name="Normal 6 4 3 3" xfId="1572"/>
    <cellStyle name="Normal 6 5 3 3" xfId="1573"/>
    <cellStyle name="Porcentagem 6 4 3" xfId="1574"/>
    <cellStyle name="Porcentagem 6 2 3 3" xfId="1575"/>
    <cellStyle name="Vírgula 10 4 3" xfId="1576"/>
    <cellStyle name="Vírgula 10 2 3 3" xfId="1577"/>
    <cellStyle name="Vírgula 12 3 3" xfId="1578"/>
    <cellStyle name="Vírgula 7 6 3" xfId="1579"/>
    <cellStyle name="Vírgula 7 2 3 3" xfId="1580"/>
    <cellStyle name="Vírgula 7 3 3 3" xfId="1581"/>
    <cellStyle name="Vírgula 7 4 3 3" xfId="1582"/>
    <cellStyle name="Vírgula 8 5 3" xfId="1583"/>
    <cellStyle name="Vírgula 8 2 3 3" xfId="1584"/>
    <cellStyle name="Vírgula 8 3 3 3" xfId="1585"/>
    <cellStyle name="Normal 13 5 2 3" xfId="1586"/>
    <cellStyle name="Vírgula 7 5 2 3" xfId="1587"/>
    <cellStyle name="Vírgula 7 4 2 2 4" xfId="1588"/>
    <cellStyle name="Normal 65 2 3" xfId="1589"/>
    <cellStyle name="Normal 6 9 2" xfId="1590"/>
    <cellStyle name="Normal 13 7 2" xfId="1591"/>
    <cellStyle name="Normal 13 2 5 2" xfId="1592"/>
    <cellStyle name="Normal 13 3 5 2" xfId="1593"/>
    <cellStyle name="Normal 14 7 2" xfId="1594"/>
    <cellStyle name="Normal 14 2 5 2" xfId="1595"/>
    <cellStyle name="Normal 14 3 5 2" xfId="1596"/>
    <cellStyle name="Normal 16 7 2" xfId="1597"/>
    <cellStyle name="Normal 16 2 5 2" xfId="1598"/>
    <cellStyle name="Normal 16 3 5 2" xfId="1599"/>
    <cellStyle name="Normal 37 6 2" xfId="1600"/>
    <cellStyle name="Normal 37 2 5 2" xfId="1601"/>
    <cellStyle name="Normal 38 5 2" xfId="1602"/>
    <cellStyle name="Normal 5 8 2" xfId="1603"/>
    <cellStyle name="Normal 5 2 7 2" xfId="1604"/>
    <cellStyle name="Normal 5 2 2 5 2" xfId="1605"/>
    <cellStyle name="Normal 5 2 3 5 2" xfId="1606"/>
    <cellStyle name="Normal 5 3 5 2" xfId="1607"/>
    <cellStyle name="Normal 5 4 5 2" xfId="1608"/>
    <cellStyle name="Normal 6 2 8 2" xfId="1609"/>
    <cellStyle name="Normal 6 2 2 7 2" xfId="1610"/>
    <cellStyle name="Normal 6 2 2 2 5 2" xfId="1611"/>
    <cellStyle name="Normal 6 2 2 3 5 2" xfId="1612"/>
    <cellStyle name="Normal 6 2 3 5 2" xfId="1613"/>
    <cellStyle name="Normal 6 2 4 5 2" xfId="1614"/>
    <cellStyle name="Normal 6 3 7 2" xfId="1615"/>
    <cellStyle name="Normal 6 3 2 5 2" xfId="1616"/>
    <cellStyle name="Normal 6 3 3 5 2" xfId="1617"/>
    <cellStyle name="Normal 6 4 5 2" xfId="1618"/>
    <cellStyle name="Normal 6 5 5 2" xfId="1619"/>
    <cellStyle name="Porcentagem 6 6 2" xfId="1620"/>
    <cellStyle name="Porcentagem 6 2 5 2" xfId="1621"/>
    <cellStyle name="Vírgula 10 6 2" xfId="1622"/>
    <cellStyle name="Vírgula 10 2 5 2" xfId="1623"/>
    <cellStyle name="Vírgula 12 5 2" xfId="1624"/>
    <cellStyle name="Vírgula 7 8 2" xfId="1625"/>
    <cellStyle name="Vírgula 7 2 5 2" xfId="1626"/>
    <cellStyle name="Vírgula 7 3 5 2" xfId="1627"/>
    <cellStyle name="Vírgula 8 7 2" xfId="1628"/>
    <cellStyle name="Vírgula 8 2 5 2" xfId="1629"/>
    <cellStyle name="Vírgula 8 3 5 2" xfId="1630"/>
    <cellStyle name="Normal 13 4 5 2" xfId="1631"/>
    <cellStyle name="Vírgula 7 4 5 2" xfId="1632"/>
    <cellStyle name="Normal 64 4 2" xfId="1633"/>
    <cellStyle name="Vírgula 7 4 2 4 2" xfId="1634"/>
    <cellStyle name="Normal 66 4 2" xfId="1635"/>
    <cellStyle name="Normal 67 2 2" xfId="1636"/>
    <cellStyle name="Normal 13 5 4 2" xfId="1637"/>
    <cellStyle name="Normal 13 2 2 2 2" xfId="1638"/>
    <cellStyle name="Normal 13 3 2 2 2" xfId="1639"/>
    <cellStyle name="Normal 14 4 2 2" xfId="1640"/>
    <cellStyle name="Normal 14 2 2 2 2" xfId="1641"/>
    <cellStyle name="Normal 14 3 2 2 2" xfId="1642"/>
    <cellStyle name="Normal 16 4 2 2" xfId="1643"/>
    <cellStyle name="Normal 16 2 2 2 2" xfId="1644"/>
    <cellStyle name="Normal 16 3 2 2 2" xfId="1645"/>
    <cellStyle name="Normal 37 3 2 2" xfId="1646"/>
    <cellStyle name="Normal 37 2 2 2 2" xfId="1647"/>
    <cellStyle name="Normal 38 2 2 2" xfId="1648"/>
    <cellStyle name="Normal 5 5 2 2" xfId="1649"/>
    <cellStyle name="Normal 5 2 4 2 2" xfId="1650"/>
    <cellStyle name="Normal 5 2 2 2 2 2" xfId="1651"/>
    <cellStyle name="Normal 5 2 3 2 2 2" xfId="1652"/>
    <cellStyle name="Normal 5 3 2 2 2" xfId="1653"/>
    <cellStyle name="Normal 5 4 2 2 2" xfId="1654"/>
    <cellStyle name="Normal 6 6 2 2" xfId="1655"/>
    <cellStyle name="Normal 6 2 5 2 2" xfId="1656"/>
    <cellStyle name="Normal 6 2 2 4 2 2" xfId="1657"/>
    <cellStyle name="Normal 6 2 2 2 2 2 2" xfId="1658"/>
    <cellStyle name="Normal 6 2 2 3 2 2 2" xfId="1659"/>
    <cellStyle name="Normal 6 2 3 2 2 2" xfId="1660"/>
    <cellStyle name="Normal 6 2 4 2 2 2" xfId="1661"/>
    <cellStyle name="Normal 6 3 4 2 2" xfId="1662"/>
    <cellStyle name="Normal 6 3 2 2 2 2" xfId="1663"/>
    <cellStyle name="Normal 6 3 3 2 2 2" xfId="1664"/>
    <cellStyle name="Normal 6 4 2 2 2" xfId="1665"/>
    <cellStyle name="Normal 6 5 2 2 2" xfId="1666"/>
    <cellStyle name="Porcentagem 6 3 2 2" xfId="1667"/>
    <cellStyle name="Porcentagem 6 2 2 2 2" xfId="1668"/>
    <cellStyle name="Vírgula 10 3 2 2" xfId="1669"/>
    <cellStyle name="Vírgula 10 2 2 2 2" xfId="1670"/>
    <cellStyle name="Vírgula 12 2 2 2" xfId="1671"/>
    <cellStyle name="Vírgula 7 5 4 2" xfId="1672"/>
    <cellStyle name="Vírgula 7 2 2 2 2" xfId="1673"/>
    <cellStyle name="Vírgula 7 3 2 2 2" xfId="1674"/>
    <cellStyle name="Vírgula 8 4 2 2" xfId="1675"/>
    <cellStyle name="Vírgula 8 2 2 2 2" xfId="1676"/>
    <cellStyle name="Vírgula 8 3 2 2 2" xfId="1677"/>
    <cellStyle name="Normal 13 4 2 3 2" xfId="1678"/>
    <cellStyle name="Normal 13 4 3 3 2" xfId="1679"/>
    <cellStyle name="Normal 6 7 2 2" xfId="1680"/>
    <cellStyle name="Normal 13 2 3 2 2" xfId="1681"/>
    <cellStyle name="Normal 13 3 3 2 2" xfId="1682"/>
    <cellStyle name="Normal 14 5 2 2" xfId="1683"/>
    <cellStyle name="Normal 14 2 3 2 2" xfId="1684"/>
    <cellStyle name="Normal 14 3 3 2 2" xfId="1685"/>
    <cellStyle name="Normal 16 5 2 2" xfId="1686"/>
    <cellStyle name="Normal 16 2 3 2 2" xfId="1687"/>
    <cellStyle name="Normal 16 3 3 2 2" xfId="1688"/>
    <cellStyle name="Normal 37 4 2 2" xfId="1689"/>
    <cellStyle name="Normal 37 2 3 2 2" xfId="1690"/>
    <cellStyle name="Normal 38 3 2 2" xfId="1691"/>
    <cellStyle name="Normal 5 6 2 2" xfId="1692"/>
    <cellStyle name="Normal 5 2 5 2 2" xfId="1693"/>
    <cellStyle name="Normal 5 2 2 3 2 2" xfId="1694"/>
    <cellStyle name="Normal 5 2 3 3 2 2" xfId="1695"/>
    <cellStyle name="Normal 5 3 3 2 2" xfId="1696"/>
    <cellStyle name="Normal 5 4 3 2 2" xfId="1697"/>
    <cellStyle name="Normal 6 2 6 2 2" xfId="1698"/>
    <cellStyle name="Normal 6 2 2 5 2 2" xfId="1699"/>
    <cellStyle name="Normal 6 2 2 2 3 2 2" xfId="1700"/>
    <cellStyle name="Normal 6 2 2 3 3 2 2" xfId="1701"/>
    <cellStyle name="Normal 6 2 3 3 2 2" xfId="1702"/>
    <cellStyle name="Normal 6 2 4 3 2 2" xfId="1703"/>
    <cellStyle name="Normal 6 3 5 2 2" xfId="1704"/>
    <cellStyle name="Normal 6 3 2 3 2 2" xfId="1705"/>
    <cellStyle name="Normal 6 3 3 3 2 2" xfId="1706"/>
    <cellStyle name="Normal 6 4 3 2 2" xfId="1707"/>
    <cellStyle name="Normal 6 5 3 2 2" xfId="1708"/>
    <cellStyle name="Porcentagem 6 4 2 2" xfId="1709"/>
    <cellStyle name="Porcentagem 6 2 3 2 2" xfId="1710"/>
    <cellStyle name="Vírgula 10 4 2 2" xfId="1711"/>
    <cellStyle name="Vírgula 10 2 3 2 2" xfId="1712"/>
    <cellStyle name="Vírgula 12 3 2 2" xfId="1713"/>
    <cellStyle name="Vírgula 7 6 2 2" xfId="1714"/>
    <cellStyle name="Vírgula 7 2 3 2 2" xfId="1715"/>
    <cellStyle name="Vírgula 7 3 3 2 2" xfId="1716"/>
    <cellStyle name="Vírgula 7 4 3 2 2" xfId="1717"/>
    <cellStyle name="Vírgula 8 5 2 2" xfId="1718"/>
    <cellStyle name="Vírgula 8 2 3 2 2" xfId="1719"/>
    <cellStyle name="Vírgula 8 3 3 2 2" xfId="1720"/>
    <cellStyle name="Normal 13 5 2 2 2" xfId="1721"/>
    <cellStyle name="Vírgula 7 5 2 2 2" xfId="1722"/>
    <cellStyle name="Vírgula 7 4 2 2 2 2" xfId="1723"/>
    <cellStyle name="Normal 65 2 2 2" xfId="1724"/>
    <cellStyle name="Normal 13 4 6 2" xfId="1725"/>
    <cellStyle name="Normal 13 4 2 4 2" xfId="1726"/>
    <cellStyle name="Vírgula 7 4 2 2 3 2" xfId="1727"/>
    <cellStyle name="Moeda 4" xfId="1728"/>
    <cellStyle name="Porcentagem 8" xfId="1729"/>
    <cellStyle name="Normal_C%C3%B3pia de MEMORIA(1) 2 2 2" xfId="1730"/>
    <cellStyle name="0,0_x000d_&#10;NA_x000d_&#10; 2" xfId="1731"/>
    <cellStyle name="0,0_x000d_&#10;NA_x000d_&#10;_Medição 1ª - Reforma Prefeitura" xfId="1732"/>
    <cellStyle name="Comma 2" xfId="1733"/>
    <cellStyle name="Currency 2" xfId="1734"/>
    <cellStyle name="Moeda 2 3" xfId="1735"/>
    <cellStyle name="Separador de milhares 3 2" xfId="1736"/>
    <cellStyle name="Separador de milhares 3 2 2" xfId="1737"/>
    <cellStyle name="Separador de milhares 5 2" xfId="1738"/>
    <cellStyle name="Título 5" xfId="1739"/>
    <cellStyle name="Moeda 4 2" xfId="1740"/>
    <cellStyle name="Porcentagem" xfId="1741"/>
    <cellStyle name="Normal 2 4" xfId="1742"/>
    <cellStyle name="Vírgula 2 7" xfId="1743"/>
    <cellStyle name="Porcentagem 2 4" xfId="1744"/>
    <cellStyle name="Normal 4 5 2" xfId="1745"/>
    <cellStyle name="Moeda 4 3" xfId="1746"/>
    <cellStyle name="Vírgula 13 3" xfId="17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600075</xdr:colOff>
      <xdr:row>5</xdr:row>
      <xdr:rowOff>38100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1908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819150</xdr:colOff>
      <xdr:row>0</xdr:row>
      <xdr:rowOff>123825</xdr:rowOff>
    </xdr:from>
    <xdr:to>
      <xdr:col>9</xdr:col>
      <xdr:colOff>1085850</xdr:colOff>
      <xdr:row>4</xdr:row>
      <xdr:rowOff>57150</xdr:rowOff>
    </xdr:to>
    <xdr:pic>
      <xdr:nvPicPr>
        <xdr:cNvPr id="5" name="Imagem 2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2839700" y="123825"/>
          <a:ext cx="12858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3</xdr:col>
      <xdr:colOff>1228725</xdr:colOff>
      <xdr:row>2</xdr:row>
      <xdr:rowOff>47625</xdr:rowOff>
    </xdr:to>
    <xdr:pic>
      <xdr:nvPicPr>
        <xdr:cNvPr id="4" name="Imagem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050"/>
          <a:ext cx="42291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152400</xdr:colOff>
      <xdr:row>0</xdr:row>
      <xdr:rowOff>104775</xdr:rowOff>
    </xdr:from>
    <xdr:to>
      <xdr:col>9</xdr:col>
      <xdr:colOff>552450</xdr:colOff>
      <xdr:row>1</xdr:row>
      <xdr:rowOff>190500</xdr:rowOff>
    </xdr:to>
    <xdr:pic>
      <xdr:nvPicPr>
        <xdr:cNvPr id="3" name="Imagem 2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153775" y="104775"/>
          <a:ext cx="1047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1876425</xdr:colOff>
      <xdr:row>2</xdr:row>
      <xdr:rowOff>190500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0"/>
          <a:ext cx="4267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895350</xdr:colOff>
      <xdr:row>0</xdr:row>
      <xdr:rowOff>142875</xdr:rowOff>
    </xdr:from>
    <xdr:to>
      <xdr:col>7</xdr:col>
      <xdr:colOff>838200</xdr:colOff>
      <xdr:row>2</xdr:row>
      <xdr:rowOff>114300</xdr:rowOff>
    </xdr:to>
    <xdr:pic>
      <xdr:nvPicPr>
        <xdr:cNvPr id="4" name="Imagem 2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315450" y="142875"/>
          <a:ext cx="1028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7</xdr:col>
      <xdr:colOff>600075</xdr:colOff>
      <xdr:row>3</xdr:row>
      <xdr:rowOff>85725</xdr:rowOff>
    </xdr:to>
    <xdr:pic>
      <xdr:nvPicPr>
        <xdr:cNvPr id="4" name="Imagem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0"/>
          <a:ext cx="42100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257175</xdr:colOff>
      <xdr:row>1</xdr:row>
      <xdr:rowOff>38100</xdr:rowOff>
    </xdr:from>
    <xdr:to>
      <xdr:col>25</xdr:col>
      <xdr:colOff>352425</xdr:colOff>
      <xdr:row>3</xdr:row>
      <xdr:rowOff>57150</xdr:rowOff>
    </xdr:to>
    <xdr:pic>
      <xdr:nvPicPr>
        <xdr:cNvPr id="3" name="Imagem 2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8897600" y="190500"/>
          <a:ext cx="1038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D25" sqref="D25"/>
    </sheetView>
  </sheetViews>
  <sheetFormatPr defaultColWidth="9.140625" defaultRowHeight="15"/>
  <cols>
    <col min="1" max="1" width="8.57421875" style="42" bestFit="1" customWidth="1"/>
    <col min="2" max="2" width="13.421875" style="42" bestFit="1" customWidth="1"/>
    <col min="3" max="3" width="1.1484375" style="35" customWidth="1"/>
    <col min="4" max="4" width="63.00390625" style="5" bestFit="1" customWidth="1"/>
    <col min="5" max="5" width="14.28125" style="144" bestFit="1" customWidth="1"/>
    <col min="6" max="7" width="9.140625" style="5" customWidth="1"/>
    <col min="8" max="8" width="14.28125" style="5" bestFit="1" customWidth="1"/>
    <col min="9" max="16384" width="9.140625" style="5" customWidth="1"/>
  </cols>
  <sheetData>
    <row r="1" spans="1:5" s="38" customFormat="1" ht="15">
      <c r="A1" s="147" t="s">
        <v>6</v>
      </c>
      <c r="B1" s="343" t="s">
        <v>40</v>
      </c>
      <c r="C1" s="344"/>
      <c r="D1" s="345"/>
      <c r="E1" s="148" t="s">
        <v>4</v>
      </c>
    </row>
    <row r="2" spans="1:8" s="150" customFormat="1" ht="15" customHeight="1">
      <c r="A2" s="46" t="s">
        <v>46</v>
      </c>
      <c r="B2" s="149" t="str">
        <f>'PLANILHA C DES'!D15</f>
        <v>ADMINISTRAÇÃO LOCAL</v>
      </c>
      <c r="C2" s="149"/>
      <c r="D2" s="149"/>
      <c r="E2" s="45">
        <f>'PLANILHA C DES'!J15</f>
        <v>20379.45</v>
      </c>
      <c r="H2" s="151">
        <f>E2</f>
        <v>20379.45</v>
      </c>
    </row>
    <row r="3" spans="1:8" s="150" customFormat="1" ht="15" customHeight="1">
      <c r="A3" s="46" t="s">
        <v>9</v>
      </c>
      <c r="B3" s="149" t="str">
        <f>'PLANILHA C DES'!D16</f>
        <v>SERVIÇOS PRELIMINARES</v>
      </c>
      <c r="C3" s="149"/>
      <c r="D3" s="149"/>
      <c r="E3" s="45">
        <f>'PLANILHA C DES'!J16</f>
        <v>2414.03</v>
      </c>
      <c r="H3" s="151">
        <f>E3</f>
        <v>2414.03</v>
      </c>
    </row>
    <row r="4" spans="1:8" s="150" customFormat="1" ht="15" customHeight="1">
      <c r="A4" s="46" t="s">
        <v>11</v>
      </c>
      <c r="B4" s="149" t="str">
        <f>'PLANILHA C DES'!B18:D18</f>
        <v>RUA PROJETADA ( Alameda José Tavares de Sá )</v>
      </c>
      <c r="C4" s="149"/>
      <c r="D4" s="149"/>
      <c r="E4" s="45">
        <f>'PLANILHA C DES'!J18</f>
        <v>164353.21</v>
      </c>
      <c r="H4" s="151">
        <f aca="true" t="shared" si="0" ref="H4">E4</f>
        <v>164353.21</v>
      </c>
    </row>
    <row r="5" spans="1:8" s="150" customFormat="1" ht="15" customHeight="1">
      <c r="A5" s="46" t="s">
        <v>12</v>
      </c>
      <c r="B5" s="149" t="str">
        <f>'PLANILHA C DES'!B33:D33</f>
        <v>RUA PROJETADA 1</v>
      </c>
      <c r="C5" s="149"/>
      <c r="D5" s="149"/>
      <c r="E5" s="45">
        <f>'PLANILHA C DES'!J33</f>
        <v>140447.19</v>
      </c>
      <c r="H5" s="151">
        <f aca="true" t="shared" si="1" ref="H5:H6">E5</f>
        <v>140447.19</v>
      </c>
    </row>
    <row r="6" spans="1:8" s="150" customFormat="1" ht="15" customHeight="1">
      <c r="A6" s="46" t="s">
        <v>24</v>
      </c>
      <c r="B6" s="149" t="str">
        <f>'PLANILHA C DES'!B48:D48</f>
        <v>RUA PROJETADA 2</v>
      </c>
      <c r="C6" s="149"/>
      <c r="D6" s="149"/>
      <c r="E6" s="45">
        <f>'PLANILHA C DES'!J48</f>
        <v>102886.33</v>
      </c>
      <c r="H6" s="151">
        <f t="shared" si="1"/>
        <v>102886.33</v>
      </c>
    </row>
    <row r="7" spans="1:8" s="150" customFormat="1" ht="15" customHeight="1">
      <c r="A7" s="46" t="s">
        <v>102</v>
      </c>
      <c r="B7" s="149" t="str">
        <f>'PLANILHA C DES'!B63:D63</f>
        <v>RUA JOAQUINA GONDIM</v>
      </c>
      <c r="C7" s="149"/>
      <c r="D7" s="149"/>
      <c r="E7" s="45">
        <f>'PLANILHA C DES'!J63</f>
        <v>92955.6</v>
      </c>
      <c r="H7" s="151">
        <f aca="true" t="shared" si="2" ref="H7:H8">E7</f>
        <v>92955.6</v>
      </c>
    </row>
    <row r="8" spans="1:8" s="150" customFormat="1" ht="15" customHeight="1">
      <c r="A8" s="46" t="s">
        <v>103</v>
      </c>
      <c r="B8" s="149" t="str">
        <f>'PLANILHA C DES'!B78:D78</f>
        <v>RUA PROJETADA 1 - POVOADO LAGOA DOS MILAGRES</v>
      </c>
      <c r="C8" s="149"/>
      <c r="D8" s="149"/>
      <c r="E8" s="45">
        <f>'PLANILHA C DES'!J78</f>
        <v>101184.58</v>
      </c>
      <c r="H8" s="151">
        <f t="shared" si="2"/>
        <v>101184.58</v>
      </c>
    </row>
    <row r="9" spans="1:8" s="150" customFormat="1" ht="15" customHeight="1">
      <c r="A9" s="46" t="s">
        <v>104</v>
      </c>
      <c r="B9" s="149" t="str">
        <f>'PLANILHA C DES'!B93:D93</f>
        <v>RUA DO CEMITÉRIO - POVOADO LAGOA DOS MILAGRES</v>
      </c>
      <c r="C9" s="149"/>
      <c r="D9" s="149"/>
      <c r="E9" s="45">
        <f>'PLANILHA C DES'!J93</f>
        <v>95514.58</v>
      </c>
      <c r="H9" s="151">
        <f aca="true" t="shared" si="3" ref="H9">E9</f>
        <v>95514.58</v>
      </c>
    </row>
    <row r="10" spans="1:8" s="150" customFormat="1" ht="15" customHeight="1">
      <c r="A10" s="46" t="s">
        <v>287</v>
      </c>
      <c r="B10" s="149" t="str">
        <f>'PLANILHA C DES'!B108:D108</f>
        <v>RUA DA CAIXA D'AGUA - GROSSOS</v>
      </c>
      <c r="C10" s="149"/>
      <c r="D10" s="149"/>
      <c r="E10" s="45">
        <f>'PLANILHA C DES'!J108</f>
        <v>130180.97</v>
      </c>
      <c r="H10" s="151"/>
    </row>
    <row r="11" spans="1:5" s="1" customFormat="1" ht="15">
      <c r="A11" s="42"/>
      <c r="B11" s="42"/>
      <c r="C11" s="35"/>
      <c r="D11" s="5"/>
      <c r="E11" s="146">
        <f>SUM(E2:E10)</f>
        <v>850315.94</v>
      </c>
    </row>
    <row r="12" spans="1:5" s="1" customFormat="1" ht="24.75" customHeight="1">
      <c r="A12" s="42"/>
      <c r="B12" s="42"/>
      <c r="C12" s="35"/>
      <c r="D12" s="5"/>
      <c r="E12" s="146">
        <f>E11-'PLANILHA C DES'!J124</f>
        <v>0</v>
      </c>
    </row>
    <row r="13" spans="1:5" s="1" customFormat="1" ht="15">
      <c r="A13" s="42"/>
      <c r="B13" s="42"/>
      <c r="C13" s="35"/>
      <c r="D13" s="346" t="s">
        <v>314</v>
      </c>
      <c r="E13" s="346"/>
    </row>
    <row r="14" spans="1:5" s="1" customFormat="1" ht="15">
      <c r="A14" s="42"/>
      <c r="B14" s="42"/>
      <c r="C14" s="35"/>
      <c r="D14" s="341" t="s">
        <v>313</v>
      </c>
      <c r="E14" s="342">
        <v>767341</v>
      </c>
    </row>
    <row r="15" spans="1:5" s="1" customFormat="1" ht="15">
      <c r="A15" s="42"/>
      <c r="B15" s="42"/>
      <c r="C15" s="35"/>
      <c r="D15" s="341" t="s">
        <v>311</v>
      </c>
      <c r="E15" s="342">
        <f>E11-E14</f>
        <v>82974.94</v>
      </c>
    </row>
    <row r="16" spans="1:5" s="1" customFormat="1" ht="15">
      <c r="A16" s="42"/>
      <c r="B16" s="42"/>
      <c r="C16" s="35"/>
      <c r="D16" s="341" t="s">
        <v>312</v>
      </c>
      <c r="E16" s="342">
        <f>E11</f>
        <v>850315.94</v>
      </c>
    </row>
    <row r="17" spans="1:5" s="1" customFormat="1" ht="15">
      <c r="A17" s="42"/>
      <c r="B17" s="42"/>
      <c r="C17" s="35"/>
      <c r="D17" s="5"/>
      <c r="E17" s="146"/>
    </row>
    <row r="18" spans="1:5" s="1" customFormat="1" ht="15">
      <c r="A18" s="42"/>
      <c r="B18" s="42"/>
      <c r="C18" s="35"/>
      <c r="D18" s="5"/>
      <c r="E18" s="146"/>
    </row>
    <row r="19" spans="1:5" s="1" customFormat="1" ht="15">
      <c r="A19" s="42"/>
      <c r="B19" s="42"/>
      <c r="C19" s="35"/>
      <c r="D19" s="5"/>
      <c r="E19" s="146"/>
    </row>
    <row r="20" spans="1:5" s="1" customFormat="1" ht="15">
      <c r="A20" s="42"/>
      <c r="B20" s="42"/>
      <c r="C20" s="35"/>
      <c r="D20" s="5"/>
      <c r="E20" s="146"/>
    </row>
    <row r="22" spans="1:5" s="1" customFormat="1" ht="15">
      <c r="A22" s="42"/>
      <c r="B22" s="42"/>
      <c r="C22" s="35"/>
      <c r="D22" s="5"/>
      <c r="E22" s="146"/>
    </row>
    <row r="23" spans="1:5" s="1" customFormat="1" ht="15">
      <c r="A23" s="42"/>
      <c r="B23" s="42"/>
      <c r="C23" s="35"/>
      <c r="D23" s="5"/>
      <c r="E23" s="146"/>
    </row>
    <row r="25" spans="1:5" s="1" customFormat="1" ht="24.75" customHeight="1">
      <c r="A25" s="42"/>
      <c r="B25" s="42"/>
      <c r="C25" s="35"/>
      <c r="D25" s="5"/>
      <c r="E25" s="146"/>
    </row>
    <row r="26" spans="1:5" s="1" customFormat="1" ht="24.75" customHeight="1">
      <c r="A26" s="42"/>
      <c r="B26" s="42"/>
      <c r="C26" s="35"/>
      <c r="D26" s="5"/>
      <c r="E26" s="146"/>
    </row>
    <row r="27" spans="1:5" s="1" customFormat="1" ht="24.75" customHeight="1">
      <c r="A27" s="42"/>
      <c r="B27" s="42"/>
      <c r="C27" s="35"/>
      <c r="D27" s="5"/>
      <c r="E27" s="146"/>
    </row>
    <row r="29" spans="1:5" s="1" customFormat="1" ht="24.75" customHeight="1">
      <c r="A29" s="42"/>
      <c r="B29" s="42"/>
      <c r="C29" s="35"/>
      <c r="D29" s="5"/>
      <c r="E29" s="146"/>
    </row>
    <row r="31" spans="1:5" s="1" customFormat="1" ht="24.75" customHeight="1">
      <c r="A31" s="42"/>
      <c r="B31" s="42"/>
      <c r="C31" s="35"/>
      <c r="D31" s="5"/>
      <c r="E31" s="146"/>
    </row>
    <row r="32" spans="1:5" s="1" customFormat="1" ht="24.75" customHeight="1">
      <c r="A32" s="42"/>
      <c r="B32" s="42"/>
      <c r="C32" s="35"/>
      <c r="D32" s="5"/>
      <c r="E32" s="146"/>
    </row>
    <row r="34" spans="1:5" s="1" customFormat="1" ht="24.75" customHeight="1">
      <c r="A34" s="42"/>
      <c r="B34" s="42"/>
      <c r="C34" s="35"/>
      <c r="D34" s="5"/>
      <c r="E34" s="146"/>
    </row>
    <row r="35" spans="1:5" s="1" customFormat="1" ht="24.75" customHeight="1">
      <c r="A35" s="42"/>
      <c r="B35" s="42"/>
      <c r="C35" s="35"/>
      <c r="D35" s="5"/>
      <c r="E35" s="146"/>
    </row>
    <row r="37" spans="1:5" s="1" customFormat="1" ht="15">
      <c r="A37" s="42"/>
      <c r="B37" s="42"/>
      <c r="C37" s="35"/>
      <c r="D37" s="5"/>
      <c r="E37" s="146"/>
    </row>
    <row r="38" spans="1:5" s="1" customFormat="1" ht="15">
      <c r="A38" s="42"/>
      <c r="B38" s="42"/>
      <c r="C38" s="35"/>
      <c r="D38" s="5"/>
      <c r="E38" s="146"/>
    </row>
    <row r="39" spans="1:5" s="1" customFormat="1" ht="15">
      <c r="A39" s="42"/>
      <c r="B39" s="42"/>
      <c r="C39" s="35"/>
      <c r="D39" s="5"/>
      <c r="E39" s="146"/>
    </row>
    <row r="40" spans="1:5" s="1" customFormat="1" ht="24.75" customHeight="1">
      <c r="A40" s="42"/>
      <c r="B40" s="42"/>
      <c r="C40" s="35"/>
      <c r="D40" s="5"/>
      <c r="E40" s="146"/>
    </row>
    <row r="42" spans="1:5" s="1" customFormat="1" ht="15">
      <c r="A42" s="42"/>
      <c r="B42" s="42"/>
      <c r="C42" s="35"/>
      <c r="D42" s="5"/>
      <c r="E42" s="146"/>
    </row>
    <row r="43" spans="1:5" s="1" customFormat="1" ht="24.75" customHeight="1">
      <c r="A43" s="42"/>
      <c r="B43" s="42"/>
      <c r="C43" s="35"/>
      <c r="D43" s="5"/>
      <c r="E43" s="146"/>
    </row>
    <row r="45" spans="1:5" s="1" customFormat="1" ht="24.75" customHeight="1">
      <c r="A45" s="42"/>
      <c r="B45" s="42"/>
      <c r="C45" s="35"/>
      <c r="D45" s="5"/>
      <c r="E45" s="146"/>
    </row>
    <row r="47" spans="1:5" s="1" customFormat="1" ht="24.75" customHeight="1">
      <c r="A47" s="42"/>
      <c r="B47" s="42"/>
      <c r="C47" s="35"/>
      <c r="D47" s="5"/>
      <c r="E47" s="146"/>
    </row>
    <row r="49" spans="1:5" s="1" customFormat="1" ht="15">
      <c r="A49" s="42"/>
      <c r="B49" s="42"/>
      <c r="C49" s="35"/>
      <c r="D49" s="5"/>
      <c r="E49" s="146"/>
    </row>
    <row r="50" spans="1:5" s="1" customFormat="1" ht="15">
      <c r="A50" s="42"/>
      <c r="B50" s="42"/>
      <c r="C50" s="35"/>
      <c r="D50" s="5"/>
      <c r="E50" s="146"/>
    </row>
    <row r="51" spans="1:5" s="1" customFormat="1" ht="15">
      <c r="A51" s="42"/>
      <c r="B51" s="42"/>
      <c r="C51" s="35"/>
      <c r="D51" s="5"/>
      <c r="E51" s="146"/>
    </row>
    <row r="52" spans="1:5" s="1" customFormat="1" ht="15">
      <c r="A52" s="42"/>
      <c r="B52" s="42"/>
      <c r="C52" s="35"/>
      <c r="D52" s="5"/>
      <c r="E52" s="146"/>
    </row>
    <row r="53" spans="1:5" s="1" customFormat="1" ht="15">
      <c r="A53" s="42"/>
      <c r="B53" s="42"/>
      <c r="C53" s="35"/>
      <c r="D53" s="5"/>
      <c r="E53" s="146"/>
    </row>
    <row r="54" spans="1:5" s="1" customFormat="1" ht="15">
      <c r="A54" s="42"/>
      <c r="B54" s="42"/>
      <c r="C54" s="35"/>
      <c r="D54" s="5"/>
      <c r="E54" s="146"/>
    </row>
    <row r="56" spans="1:5" s="1" customFormat="1" ht="15">
      <c r="A56" s="42"/>
      <c r="B56" s="42"/>
      <c r="C56" s="35"/>
      <c r="D56" s="5"/>
      <c r="E56" s="146"/>
    </row>
    <row r="59" spans="1:5" s="3" customFormat="1" ht="15">
      <c r="A59" s="42"/>
      <c r="B59" s="42"/>
      <c r="C59" s="35"/>
      <c r="D59" s="5"/>
      <c r="E59" s="145"/>
    </row>
    <row r="60" spans="1:5" s="3" customFormat="1" ht="15">
      <c r="A60" s="42"/>
      <c r="B60" s="42"/>
      <c r="C60" s="35"/>
      <c r="D60" s="5"/>
      <c r="E60" s="145"/>
    </row>
    <row r="61" spans="1:5" s="3" customFormat="1" ht="15">
      <c r="A61" s="42"/>
      <c r="B61" s="42"/>
      <c r="C61" s="35"/>
      <c r="D61" s="5"/>
      <c r="E61" s="145"/>
    </row>
    <row r="63" spans="1:5" s="1" customFormat="1" ht="15">
      <c r="A63" s="42"/>
      <c r="B63" s="42"/>
      <c r="C63" s="35"/>
      <c r="D63" s="5"/>
      <c r="E63" s="146"/>
    </row>
    <row r="65" spans="1:5" s="1" customFormat="1" ht="15">
      <c r="A65" s="42"/>
      <c r="B65" s="42"/>
      <c r="C65" s="35"/>
      <c r="D65" s="5"/>
      <c r="E65" s="146"/>
    </row>
    <row r="69" spans="1:5" s="3" customFormat="1" ht="17.25" customHeight="1">
      <c r="A69" s="42"/>
      <c r="B69" s="42"/>
      <c r="C69" s="35"/>
      <c r="D69" s="5"/>
      <c r="E69" s="145"/>
    </row>
  </sheetData>
  <mergeCells count="2">
    <mergeCell ref="B1:D1"/>
    <mergeCell ref="D13:E13"/>
  </mergeCells>
  <printOptions/>
  <pageMargins left="0.511811024" right="0.511811024" top="0.787401575" bottom="0.787401575" header="0.31496062" footer="0.31496062"/>
  <pageSetup horizontalDpi="600" verticalDpi="600" orientation="portrait" paperSize="9" scale="91" r:id="rId1"/>
  <colBreaks count="1" manualBreakCount="1">
    <brk id="5" max="16383" man="1"/>
  </colBreaks>
</worksheet>
</file>

<file path=xl/worksheets/sheet2.xml><?xml version="1.0" encoding="utf-8"?>
<worksheet xmlns="http://schemas.openxmlformats.org/spreadsheetml/2006/main" xmlns:r="http://schemas.openxmlformats.org/officeDocument/2006/relationships">
  <sheetPr>
    <pageSetUpPr fitToPage="1"/>
  </sheetPr>
  <dimension ref="A1:J191"/>
  <sheetViews>
    <sheetView tabSelected="1" zoomScale="85" zoomScaleNormal="85" zoomScaleSheetLayoutView="80" workbookViewId="0" topLeftCell="A112">
      <selection activeCell="D76" sqref="D76"/>
    </sheetView>
  </sheetViews>
  <sheetFormatPr defaultColWidth="9.140625" defaultRowHeight="15"/>
  <cols>
    <col min="1" max="1" width="8.57421875" style="7" bestFit="1" customWidth="1"/>
    <col min="2" max="2" width="14.57421875" style="7" customWidth="1"/>
    <col min="3" max="3" width="15.7109375" style="35" customWidth="1"/>
    <col min="4" max="4" width="77.57421875" style="5" customWidth="1"/>
    <col min="5" max="5" width="9.140625" style="38" customWidth="1"/>
    <col min="6" max="6" width="13.28125" style="40" bestFit="1" customWidth="1"/>
    <col min="7" max="7" width="23.7109375" style="6" customWidth="1"/>
    <col min="8" max="8" width="17.7109375" style="6" customWidth="1"/>
    <col min="9" max="9" width="15.28125" style="6" customWidth="1"/>
    <col min="10" max="10" width="18.7109375" style="2" bestFit="1" customWidth="1"/>
    <col min="11" max="16384" width="9.140625" style="5" customWidth="1"/>
  </cols>
  <sheetData>
    <row r="1" spans="1:10" ht="15">
      <c r="A1" s="154"/>
      <c r="B1" s="154"/>
      <c r="C1" s="154"/>
      <c r="D1" s="356" t="s">
        <v>33</v>
      </c>
      <c r="E1" s="356"/>
      <c r="F1" s="356"/>
      <c r="G1" s="356"/>
      <c r="H1" s="356"/>
      <c r="I1" s="356"/>
      <c r="J1" s="356"/>
    </row>
    <row r="2" spans="1:10" ht="15">
      <c r="A2" s="154"/>
      <c r="B2" s="154"/>
      <c r="C2" s="154"/>
      <c r="D2" s="357"/>
      <c r="E2" s="356"/>
      <c r="F2" s="356"/>
      <c r="G2" s="356"/>
      <c r="H2" s="356"/>
      <c r="I2" s="356"/>
      <c r="J2" s="356"/>
    </row>
    <row r="3" spans="1:10" ht="15">
      <c r="A3" s="154"/>
      <c r="B3" s="154"/>
      <c r="C3" s="154"/>
      <c r="D3" s="358"/>
      <c r="E3" s="359"/>
      <c r="F3" s="359"/>
      <c r="G3" s="359"/>
      <c r="H3" s="359"/>
      <c r="I3" s="359"/>
      <c r="J3" s="359"/>
    </row>
    <row r="4" spans="1:10" ht="15">
      <c r="A4" s="154"/>
      <c r="B4" s="154"/>
      <c r="C4" s="197"/>
      <c r="D4" s="360"/>
      <c r="E4" s="361"/>
      <c r="F4" s="361"/>
      <c r="G4" s="361"/>
      <c r="H4" s="361"/>
      <c r="I4" s="361"/>
      <c r="J4" s="361"/>
    </row>
    <row r="5" spans="1:10" ht="15">
      <c r="A5" s="155"/>
      <c r="B5" s="155"/>
      <c r="C5" s="155"/>
      <c r="D5" s="362"/>
      <c r="E5" s="363"/>
      <c r="F5" s="363"/>
      <c r="G5" s="363"/>
      <c r="H5" s="363"/>
      <c r="I5" s="363"/>
      <c r="J5" s="363"/>
    </row>
    <row r="6" spans="1:10" ht="38.45" customHeight="1">
      <c r="A6" s="374" t="s">
        <v>278</v>
      </c>
      <c r="B6" s="375"/>
      <c r="C6" s="375"/>
      <c r="D6" s="375"/>
      <c r="E6" s="375"/>
      <c r="F6" s="375"/>
      <c r="G6" s="375"/>
      <c r="H6" s="375"/>
      <c r="I6" s="375"/>
      <c r="J6" s="376"/>
    </row>
    <row r="7" spans="1:10" ht="14.45" customHeight="1">
      <c r="A7" s="349"/>
      <c r="B7" s="350"/>
      <c r="C7" s="350"/>
      <c r="D7" s="156"/>
      <c r="E7" s="351" t="s">
        <v>15</v>
      </c>
      <c r="F7" s="352"/>
      <c r="G7" s="191" t="s">
        <v>35</v>
      </c>
      <c r="H7" s="192" t="s">
        <v>36</v>
      </c>
      <c r="I7" s="358" t="s">
        <v>37</v>
      </c>
      <c r="J7" s="359"/>
    </row>
    <row r="8" spans="1:10" ht="73.5" customHeight="1">
      <c r="A8" s="353" t="s">
        <v>38</v>
      </c>
      <c r="B8" s="353"/>
      <c r="C8" s="353"/>
      <c r="D8" s="315" t="s">
        <v>270</v>
      </c>
      <c r="E8" s="354">
        <v>0.2883</v>
      </c>
      <c r="F8" s="355"/>
      <c r="G8" s="193" t="s">
        <v>180</v>
      </c>
      <c r="H8" s="251">
        <v>45033</v>
      </c>
      <c r="I8" s="372">
        <f>J124</f>
        <v>850315.94</v>
      </c>
      <c r="J8" s="373"/>
    </row>
    <row r="9" spans="1:10" ht="15" customHeight="1">
      <c r="A9" s="348" t="s">
        <v>181</v>
      </c>
      <c r="B9" s="348"/>
      <c r="C9" s="348"/>
      <c r="D9" s="348"/>
      <c r="E9" s="348"/>
      <c r="F9" s="348"/>
      <c r="G9" s="347"/>
      <c r="H9" s="347"/>
      <c r="I9" s="347"/>
      <c r="J9" s="347"/>
    </row>
    <row r="10" spans="1:10" ht="15">
      <c r="A10" s="153"/>
      <c r="B10" s="153"/>
      <c r="C10" s="153"/>
      <c r="D10" s="153"/>
      <c r="E10" s="153"/>
      <c r="F10" s="153"/>
      <c r="G10" s="153"/>
      <c r="H10" s="153"/>
      <c r="I10" s="153"/>
      <c r="J10" s="153"/>
    </row>
    <row r="11" spans="1:10" ht="15.75">
      <c r="A11" s="371" t="s">
        <v>139</v>
      </c>
      <c r="B11" s="371"/>
      <c r="C11" s="371"/>
      <c r="D11" s="371"/>
      <c r="E11" s="371"/>
      <c r="F11" s="371"/>
      <c r="G11" s="371"/>
      <c r="H11" s="371"/>
      <c r="I11" s="371"/>
      <c r="J11" s="371"/>
    </row>
    <row r="12" spans="1:10" ht="15">
      <c r="A12" s="26"/>
      <c r="B12" s="26"/>
      <c r="C12" s="26"/>
      <c r="D12" s="26"/>
      <c r="E12" s="26"/>
      <c r="F12" s="39"/>
      <c r="G12" s="26" t="s">
        <v>7</v>
      </c>
      <c r="H12" s="26"/>
      <c r="I12" s="27">
        <f>'BDI C DES.'!F21</f>
        <v>0.2883</v>
      </c>
      <c r="J12" s="26"/>
    </row>
    <row r="13" spans="1:10" s="38" customFormat="1" ht="47.25">
      <c r="A13" s="157" t="s">
        <v>6</v>
      </c>
      <c r="B13" s="158" t="s">
        <v>39</v>
      </c>
      <c r="C13" s="158" t="s">
        <v>31</v>
      </c>
      <c r="D13" s="159" t="s">
        <v>40</v>
      </c>
      <c r="E13" s="160" t="s">
        <v>26</v>
      </c>
      <c r="F13" s="161" t="s">
        <v>41</v>
      </c>
      <c r="G13" s="162" t="s">
        <v>42</v>
      </c>
      <c r="H13" s="162" t="s">
        <v>43</v>
      </c>
      <c r="I13" s="162" t="s">
        <v>44</v>
      </c>
      <c r="J13" s="162" t="s">
        <v>45</v>
      </c>
    </row>
    <row r="14" spans="1:10" s="37" customFormat="1" ht="15.75">
      <c r="A14" s="245" t="s">
        <v>8</v>
      </c>
      <c r="B14" s="245"/>
      <c r="C14" s="246"/>
      <c r="D14" s="247" t="s">
        <v>282</v>
      </c>
      <c r="E14" s="245"/>
      <c r="F14" s="248"/>
      <c r="G14" s="249"/>
      <c r="H14" s="249">
        <f>H15</f>
        <v>15818.87</v>
      </c>
      <c r="I14" s="249"/>
      <c r="J14" s="249">
        <f>J15</f>
        <v>20379.45</v>
      </c>
    </row>
    <row r="15" spans="1:10" s="9" customFormat="1" ht="15.75">
      <c r="A15" s="166" t="s">
        <v>5</v>
      </c>
      <c r="B15" s="166" t="s">
        <v>30</v>
      </c>
      <c r="C15" s="167" t="s">
        <v>154</v>
      </c>
      <c r="D15" s="168" t="s">
        <v>282</v>
      </c>
      <c r="E15" s="310" t="str">
        <f>'COMPOSIÇÃO C DES'!H14</f>
        <v>%</v>
      </c>
      <c r="F15" s="169">
        <f>MC!J11</f>
        <v>1</v>
      </c>
      <c r="G15" s="170">
        <f>'COMPOSIÇÃO C DES'!H18</f>
        <v>15818.87</v>
      </c>
      <c r="H15" s="170">
        <f>ROUND(F15*G15,2)</f>
        <v>15818.87</v>
      </c>
      <c r="I15" s="170">
        <f>ROUND(G15*(1+$I$12),2)</f>
        <v>20379.45</v>
      </c>
      <c r="J15" s="170">
        <f>ROUND(F15*I15,2)</f>
        <v>20379.45</v>
      </c>
    </row>
    <row r="16" spans="1:10" s="37" customFormat="1" ht="15.75">
      <c r="A16" s="245" t="s">
        <v>9</v>
      </c>
      <c r="B16" s="245"/>
      <c r="C16" s="246"/>
      <c r="D16" s="247" t="s">
        <v>18</v>
      </c>
      <c r="E16" s="245"/>
      <c r="F16" s="248"/>
      <c r="G16" s="249"/>
      <c r="H16" s="249">
        <f>H17</f>
        <v>1873.8</v>
      </c>
      <c r="I16" s="249"/>
      <c r="J16" s="249">
        <f>J17</f>
        <v>2414.03</v>
      </c>
    </row>
    <row r="17" spans="1:10" s="9" customFormat="1" ht="15.75">
      <c r="A17" s="166" t="s">
        <v>279</v>
      </c>
      <c r="B17" s="166" t="s">
        <v>30</v>
      </c>
      <c r="C17" s="167" t="str">
        <f>'COMPOSIÇÃO C DES'!C25</f>
        <v>CP-II</v>
      </c>
      <c r="D17" s="168" t="str">
        <f>'COMPOSIÇÃO C DES'!D25:G25</f>
        <v>PLACA DE OBRA EM CHAPA DE ACO GALVANIZADO</v>
      </c>
      <c r="E17" s="167" t="s">
        <v>19</v>
      </c>
      <c r="F17" s="169">
        <f>MC!J15</f>
        <v>4.5</v>
      </c>
      <c r="G17" s="170">
        <f>'COMPOSIÇÃO C DES'!H35</f>
        <v>416.4</v>
      </c>
      <c r="H17" s="170">
        <f>ROUND(F17*G17,2)</f>
        <v>1873.8</v>
      </c>
      <c r="I17" s="170">
        <f>ROUND(G17*(1+$I$12),2)</f>
        <v>536.45</v>
      </c>
      <c r="J17" s="170">
        <f>ROUND(F17*I17,2)</f>
        <v>2414.03</v>
      </c>
    </row>
    <row r="18" spans="1:10" ht="15" customHeight="1">
      <c r="A18" s="23" t="s">
        <v>11</v>
      </c>
      <c r="B18" s="369" t="s">
        <v>280</v>
      </c>
      <c r="C18" s="370"/>
      <c r="D18" s="370"/>
      <c r="E18" s="163"/>
      <c r="F18" s="250"/>
      <c r="G18" s="164"/>
      <c r="H18" s="165">
        <f>H19+H21+H24+H30</f>
        <v>127573.25</v>
      </c>
      <c r="I18" s="165"/>
      <c r="J18" s="165">
        <f>J19+J21+J24+J30</f>
        <v>164353.21</v>
      </c>
    </row>
    <row r="19" spans="1:10" s="36" customFormat="1" ht="15.75">
      <c r="A19" s="174" t="s">
        <v>105</v>
      </c>
      <c r="B19" s="175"/>
      <c r="C19" s="176"/>
      <c r="D19" s="177" t="s">
        <v>144</v>
      </c>
      <c r="E19" s="178"/>
      <c r="F19" s="179"/>
      <c r="G19" s="180"/>
      <c r="H19" s="180">
        <f>H20</f>
        <v>2645.96</v>
      </c>
      <c r="I19" s="181"/>
      <c r="J19" s="180">
        <f>J20</f>
        <v>3406.19</v>
      </c>
    </row>
    <row r="20" spans="1:10" s="9" customFormat="1" ht="31.5">
      <c r="A20" s="166" t="s">
        <v>106</v>
      </c>
      <c r="B20" s="166" t="s">
        <v>27</v>
      </c>
      <c r="C20" s="171">
        <v>100576</v>
      </c>
      <c r="D20" s="168" t="s">
        <v>156</v>
      </c>
      <c r="E20" s="167" t="s">
        <v>19</v>
      </c>
      <c r="F20" s="172">
        <f>MC!J20</f>
        <v>987.3</v>
      </c>
      <c r="G20" s="170">
        <v>2.68</v>
      </c>
      <c r="H20" s="170">
        <f aca="true" t="shared" si="0" ref="H20">ROUND(F20*G20,2)</f>
        <v>2645.96</v>
      </c>
      <c r="I20" s="170">
        <f>ROUND(G20*(1+$I$12),2)</f>
        <v>3.45</v>
      </c>
      <c r="J20" s="170">
        <f>ROUND(F20*I20,2)</f>
        <v>3406.19</v>
      </c>
    </row>
    <row r="21" spans="1:10" s="36" customFormat="1" ht="15.75">
      <c r="A21" s="174" t="s">
        <v>192</v>
      </c>
      <c r="B21" s="175"/>
      <c r="C21" s="176"/>
      <c r="D21" s="177" t="s">
        <v>20</v>
      </c>
      <c r="E21" s="178"/>
      <c r="F21" s="179"/>
      <c r="G21" s="180"/>
      <c r="H21" s="180">
        <f>SUM(H22:H23)</f>
        <v>83652.01</v>
      </c>
      <c r="I21" s="181"/>
      <c r="J21" s="180">
        <f>SUM(J22:J23)</f>
        <v>107771</v>
      </c>
    </row>
    <row r="22" spans="1:10" s="9" customFormat="1" ht="31.5">
      <c r="A22" s="166" t="s">
        <v>193</v>
      </c>
      <c r="B22" s="166" t="s">
        <v>27</v>
      </c>
      <c r="C22" s="171">
        <v>101169</v>
      </c>
      <c r="D22" s="168" t="s">
        <v>157</v>
      </c>
      <c r="E22" s="167" t="s">
        <v>19</v>
      </c>
      <c r="F22" s="172">
        <f>MC!J25</f>
        <v>888.57</v>
      </c>
      <c r="G22" s="170">
        <v>80.08</v>
      </c>
      <c r="H22" s="170">
        <f aca="true" t="shared" si="1" ref="H22:H23">ROUND(F22*G22,2)</f>
        <v>71156.69</v>
      </c>
      <c r="I22" s="170">
        <f>ROUND(G22*(1+$I$12),2)</f>
        <v>103.17</v>
      </c>
      <c r="J22" s="170">
        <f>ROUND(F22*I22,2)</f>
        <v>91673.77</v>
      </c>
    </row>
    <row r="23" spans="1:10" s="8" customFormat="1" ht="31.5">
      <c r="A23" s="166" t="s">
        <v>194</v>
      </c>
      <c r="B23" s="166" t="s">
        <v>27</v>
      </c>
      <c r="C23" s="171">
        <v>94287</v>
      </c>
      <c r="D23" s="168" t="s">
        <v>158</v>
      </c>
      <c r="E23" s="167" t="s">
        <v>21</v>
      </c>
      <c r="F23" s="169">
        <f>MC!J29</f>
        <v>318.19</v>
      </c>
      <c r="G23" s="173">
        <v>39.27</v>
      </c>
      <c r="H23" s="170">
        <f t="shared" si="1"/>
        <v>12495.32</v>
      </c>
      <c r="I23" s="170">
        <f>ROUND(G23*(1+$I$12),2)</f>
        <v>50.59</v>
      </c>
      <c r="J23" s="170">
        <f>ROUND(F23*I23,2)</f>
        <v>16097.23</v>
      </c>
    </row>
    <row r="24" spans="1:10" s="36" customFormat="1" ht="15.75">
      <c r="A24" s="174" t="s">
        <v>195</v>
      </c>
      <c r="B24" s="175"/>
      <c r="C24" s="176"/>
      <c r="D24" s="177" t="s">
        <v>145</v>
      </c>
      <c r="E24" s="178"/>
      <c r="F24" s="179"/>
      <c r="G24" s="180"/>
      <c r="H24" s="180">
        <f>SUM(H25:H29)</f>
        <v>40603.34</v>
      </c>
      <c r="I24" s="181"/>
      <c r="J24" s="180">
        <f>SUM(J25:J29)</f>
        <v>52310.36</v>
      </c>
    </row>
    <row r="25" spans="1:10" s="9" customFormat="1" ht="63">
      <c r="A25" s="166" t="s">
        <v>196</v>
      </c>
      <c r="B25" s="166" t="s">
        <v>27</v>
      </c>
      <c r="C25" s="171">
        <v>94273</v>
      </c>
      <c r="D25" s="168" t="s">
        <v>137</v>
      </c>
      <c r="E25" s="167" t="s">
        <v>21</v>
      </c>
      <c r="F25" s="172">
        <f>MC!J35</f>
        <v>279.19</v>
      </c>
      <c r="G25" s="170">
        <v>61.15</v>
      </c>
      <c r="H25" s="170">
        <f aca="true" t="shared" si="2" ref="H25:H29">ROUND(F25*G25,2)</f>
        <v>17072.47</v>
      </c>
      <c r="I25" s="170">
        <f>ROUND(G25*(1+$I$12),2)</f>
        <v>78.78</v>
      </c>
      <c r="J25" s="170">
        <f>ROUND(F25*I25,2)</f>
        <v>21994.59</v>
      </c>
    </row>
    <row r="26" spans="1:10" s="8" customFormat="1" ht="47.25">
      <c r="A26" s="166" t="s">
        <v>197</v>
      </c>
      <c r="B26" s="166" t="s">
        <v>27</v>
      </c>
      <c r="C26" s="171">
        <v>94990</v>
      </c>
      <c r="D26" s="168" t="s">
        <v>159</v>
      </c>
      <c r="E26" s="167" t="s">
        <v>22</v>
      </c>
      <c r="F26" s="169">
        <f>MC!J41</f>
        <v>20.1</v>
      </c>
      <c r="G26" s="173">
        <v>729.7</v>
      </c>
      <c r="H26" s="170">
        <f t="shared" si="2"/>
        <v>14666.97</v>
      </c>
      <c r="I26" s="170">
        <f>ROUND(G26*(1+$I$12),2)</f>
        <v>940.07</v>
      </c>
      <c r="J26" s="170">
        <f>ROUND(F26*I26,2)</f>
        <v>18895.41</v>
      </c>
    </row>
    <row r="27" spans="1:10" s="8" customFormat="1" ht="47.25">
      <c r="A27" s="166" t="s">
        <v>198</v>
      </c>
      <c r="B27" s="166" t="s">
        <v>164</v>
      </c>
      <c r="C27" s="171" t="s">
        <v>163</v>
      </c>
      <c r="D27" s="168" t="s">
        <v>162</v>
      </c>
      <c r="E27" s="167" t="s">
        <v>19</v>
      </c>
      <c r="F27" s="169">
        <f>MC!J48</f>
        <v>55.84</v>
      </c>
      <c r="G27" s="170">
        <v>112.9</v>
      </c>
      <c r="H27" s="170">
        <f t="shared" si="2"/>
        <v>6304.34</v>
      </c>
      <c r="I27" s="170">
        <f>ROUND(G27*(1+$I$12),2)</f>
        <v>145.45</v>
      </c>
      <c r="J27" s="170">
        <f>ROUND(F27*I27,2)</f>
        <v>8121.93</v>
      </c>
    </row>
    <row r="28" spans="1:10" s="8" customFormat="1" ht="31.5">
      <c r="A28" s="166" t="s">
        <v>199</v>
      </c>
      <c r="B28" s="166" t="s">
        <v>27</v>
      </c>
      <c r="C28" s="171">
        <v>102498</v>
      </c>
      <c r="D28" s="168" t="s">
        <v>160</v>
      </c>
      <c r="E28" s="167" t="s">
        <v>21</v>
      </c>
      <c r="F28" s="169">
        <f>MC!J55</f>
        <v>279.19</v>
      </c>
      <c r="G28" s="173">
        <v>1.41</v>
      </c>
      <c r="H28" s="170">
        <f t="shared" si="2"/>
        <v>393.66</v>
      </c>
      <c r="I28" s="170">
        <f>ROUND(G28*(1+$I$12),2)</f>
        <v>1.82</v>
      </c>
      <c r="J28" s="170">
        <f>ROUND(F28*I28,2)</f>
        <v>508.13</v>
      </c>
    </row>
    <row r="29" spans="1:10" s="8" customFormat="1" ht="47.25">
      <c r="A29" s="166" t="s">
        <v>200</v>
      </c>
      <c r="B29" s="166" t="s">
        <v>30</v>
      </c>
      <c r="C29" s="171" t="str">
        <f>'COMPOSIÇÃO C DES'!C38</f>
        <v>CP-III</v>
      </c>
      <c r="D29" s="168" t="s">
        <v>168</v>
      </c>
      <c r="E29" s="310" t="s">
        <v>26</v>
      </c>
      <c r="F29" s="169">
        <f>MC!J58</f>
        <v>10</v>
      </c>
      <c r="G29" s="170">
        <v>216.59</v>
      </c>
      <c r="H29" s="170">
        <f t="shared" si="2"/>
        <v>2165.9</v>
      </c>
      <c r="I29" s="170">
        <f>ROUND(G29*(1+$I$12),2)</f>
        <v>279.03</v>
      </c>
      <c r="J29" s="170">
        <f>ROUND(F29*I29,2)</f>
        <v>2790.3</v>
      </c>
    </row>
    <row r="30" spans="1:10" s="36" customFormat="1" ht="15.75">
      <c r="A30" s="174" t="s">
        <v>201</v>
      </c>
      <c r="B30" s="175"/>
      <c r="C30" s="176"/>
      <c r="D30" s="177" t="s">
        <v>146</v>
      </c>
      <c r="E30" s="178"/>
      <c r="F30" s="179"/>
      <c r="G30" s="180"/>
      <c r="H30" s="180">
        <f>SUM(H31:H32)</f>
        <v>671.94</v>
      </c>
      <c r="I30" s="181"/>
      <c r="J30" s="180">
        <f>SUM(J31:J32)</f>
        <v>865.66</v>
      </c>
    </row>
    <row r="31" spans="1:10" s="9" customFormat="1" ht="31.5">
      <c r="A31" s="166" t="s">
        <v>202</v>
      </c>
      <c r="B31" s="166" t="s">
        <v>281</v>
      </c>
      <c r="C31" s="171">
        <v>5213444</v>
      </c>
      <c r="D31" s="168" t="s">
        <v>173</v>
      </c>
      <c r="E31" s="310" t="s">
        <v>26</v>
      </c>
      <c r="F31" s="172">
        <f>MC!J62</f>
        <v>2</v>
      </c>
      <c r="G31" s="170">
        <v>228.2</v>
      </c>
      <c r="H31" s="170">
        <f aca="true" t="shared" si="3" ref="H31:H32">ROUND(F31*G31,2)</f>
        <v>456.4</v>
      </c>
      <c r="I31" s="170">
        <f>ROUND(G31*(1+$I$12),2)</f>
        <v>293.99</v>
      </c>
      <c r="J31" s="170">
        <f>ROUND(F31*I31,2)</f>
        <v>587.98</v>
      </c>
    </row>
    <row r="32" spans="1:10" s="8" customFormat="1" ht="15.75">
      <c r="A32" s="166" t="s">
        <v>203</v>
      </c>
      <c r="B32" s="166" t="s">
        <v>30</v>
      </c>
      <c r="C32" s="171" t="str">
        <f>'COMPOSIÇÃO C DES'!C50</f>
        <v>CP-IV</v>
      </c>
      <c r="D32" s="168" t="s">
        <v>174</v>
      </c>
      <c r="E32" s="310" t="s">
        <v>26</v>
      </c>
      <c r="F32" s="169">
        <f>MC!J64</f>
        <v>2</v>
      </c>
      <c r="G32" s="173">
        <v>107.77</v>
      </c>
      <c r="H32" s="170">
        <f t="shared" si="3"/>
        <v>215.54</v>
      </c>
      <c r="I32" s="170">
        <f>ROUND(G32*(1+$I$12),2)</f>
        <v>138.84</v>
      </c>
      <c r="J32" s="170">
        <f>ROUND(F32*I32,2)</f>
        <v>277.68</v>
      </c>
    </row>
    <row r="33" spans="1:10" ht="15" customHeight="1">
      <c r="A33" s="23" t="s">
        <v>12</v>
      </c>
      <c r="B33" s="369" t="s">
        <v>140</v>
      </c>
      <c r="C33" s="370"/>
      <c r="D33" s="370"/>
      <c r="E33" s="163"/>
      <c r="F33" s="250"/>
      <c r="G33" s="164"/>
      <c r="H33" s="165">
        <f>H34+H36+H39+H45</f>
        <v>109017.07</v>
      </c>
      <c r="I33" s="165"/>
      <c r="J33" s="165">
        <f>J34+J36+J39+J45</f>
        <v>140447.19</v>
      </c>
    </row>
    <row r="34" spans="1:10" s="36" customFormat="1" ht="15.75">
      <c r="A34" s="174" t="s">
        <v>13</v>
      </c>
      <c r="B34" s="175"/>
      <c r="C34" s="176"/>
      <c r="D34" s="177" t="s">
        <v>144</v>
      </c>
      <c r="E34" s="178"/>
      <c r="F34" s="179"/>
      <c r="G34" s="180"/>
      <c r="H34" s="180">
        <f>H35</f>
        <v>2265.19</v>
      </c>
      <c r="I34" s="181"/>
      <c r="J34" s="180">
        <f>J35</f>
        <v>2916.01</v>
      </c>
    </row>
    <row r="35" spans="1:10" s="9" customFormat="1" ht="31.5">
      <c r="A35" s="166" t="s">
        <v>47</v>
      </c>
      <c r="B35" s="166" t="s">
        <v>27</v>
      </c>
      <c r="C35" s="171">
        <v>100576</v>
      </c>
      <c r="D35" s="168" t="s">
        <v>156</v>
      </c>
      <c r="E35" s="167" t="s">
        <v>19</v>
      </c>
      <c r="F35" s="172">
        <f>MC!J69</f>
        <v>845.22</v>
      </c>
      <c r="G35" s="170">
        <v>2.68</v>
      </c>
      <c r="H35" s="170">
        <f aca="true" t="shared" si="4" ref="H35">ROUND(F35*G35,2)</f>
        <v>2265.19</v>
      </c>
      <c r="I35" s="170">
        <f>ROUND(G35*(1+$I$12),2)</f>
        <v>3.45</v>
      </c>
      <c r="J35" s="170">
        <f>ROUND(F35*I35,2)</f>
        <v>2916.01</v>
      </c>
    </row>
    <row r="36" spans="1:10" s="36" customFormat="1" ht="15.75">
      <c r="A36" s="174" t="s">
        <v>204</v>
      </c>
      <c r="B36" s="175"/>
      <c r="C36" s="176"/>
      <c r="D36" s="177" t="s">
        <v>20</v>
      </c>
      <c r="E36" s="178"/>
      <c r="F36" s="179"/>
      <c r="G36" s="180"/>
      <c r="H36" s="180">
        <f>SUM(H37:H38)</f>
        <v>71508.75</v>
      </c>
      <c r="I36" s="181"/>
      <c r="J36" s="180">
        <f>SUM(J37:J38)</f>
        <v>92126.54</v>
      </c>
    </row>
    <row r="37" spans="1:10" s="9" customFormat="1" ht="31.5">
      <c r="A37" s="166" t="s">
        <v>205</v>
      </c>
      <c r="B37" s="166" t="s">
        <v>27</v>
      </c>
      <c r="C37" s="171">
        <v>101169</v>
      </c>
      <c r="D37" s="168" t="s">
        <v>157</v>
      </c>
      <c r="E37" s="167" t="s">
        <v>19</v>
      </c>
      <c r="F37" s="172">
        <f>MC!J74</f>
        <v>760.69</v>
      </c>
      <c r="G37" s="170">
        <v>80.08</v>
      </c>
      <c r="H37" s="170">
        <f aca="true" t="shared" si="5" ref="H37:H38">ROUND(F37*G37,2)</f>
        <v>60916.06</v>
      </c>
      <c r="I37" s="170">
        <f>ROUND(G37*(1+$I$12),2)</f>
        <v>103.17</v>
      </c>
      <c r="J37" s="170">
        <f>ROUND(F37*I37,2)</f>
        <v>78480.39</v>
      </c>
    </row>
    <row r="38" spans="1:10" s="8" customFormat="1" ht="31.5">
      <c r="A38" s="166" t="s">
        <v>206</v>
      </c>
      <c r="B38" s="166" t="s">
        <v>27</v>
      </c>
      <c r="C38" s="171">
        <v>94287</v>
      </c>
      <c r="D38" s="168" t="s">
        <v>158</v>
      </c>
      <c r="E38" s="167" t="s">
        <v>21</v>
      </c>
      <c r="F38" s="169">
        <f>MC!J78</f>
        <v>269.74</v>
      </c>
      <c r="G38" s="173">
        <v>39.27</v>
      </c>
      <c r="H38" s="170">
        <f t="shared" si="5"/>
        <v>10592.69</v>
      </c>
      <c r="I38" s="170">
        <f>ROUND(G38*(1+$I$12),2)</f>
        <v>50.59</v>
      </c>
      <c r="J38" s="170">
        <f>ROUND(F38*I38,2)</f>
        <v>13646.15</v>
      </c>
    </row>
    <row r="39" spans="1:10" s="36" customFormat="1" ht="15.75">
      <c r="A39" s="174" t="s">
        <v>207</v>
      </c>
      <c r="B39" s="175"/>
      <c r="C39" s="176"/>
      <c r="D39" s="177" t="s">
        <v>145</v>
      </c>
      <c r="E39" s="178"/>
      <c r="F39" s="179"/>
      <c r="G39" s="180"/>
      <c r="H39" s="180">
        <f>SUM(H40:H44)</f>
        <v>34571.19</v>
      </c>
      <c r="I39" s="181"/>
      <c r="J39" s="180">
        <f>SUM(J40:J44)</f>
        <v>44538.98</v>
      </c>
    </row>
    <row r="40" spans="1:10" s="9" customFormat="1" ht="63">
      <c r="A40" s="166" t="s">
        <v>208</v>
      </c>
      <c r="B40" s="166" t="s">
        <v>27</v>
      </c>
      <c r="C40" s="171">
        <v>94273</v>
      </c>
      <c r="D40" s="168" t="s">
        <v>137</v>
      </c>
      <c r="E40" s="167" t="s">
        <v>21</v>
      </c>
      <c r="F40" s="172">
        <f>MC!J84</f>
        <v>238.54</v>
      </c>
      <c r="G40" s="170">
        <v>61.15</v>
      </c>
      <c r="H40" s="170">
        <f aca="true" t="shared" si="6" ref="H40:H44">ROUND(F40*G40,2)</f>
        <v>14586.72</v>
      </c>
      <c r="I40" s="170">
        <f>ROUND(G40*(1+$I$12),2)</f>
        <v>78.78</v>
      </c>
      <c r="J40" s="170">
        <f>ROUND(F40*I40,2)</f>
        <v>18792.18</v>
      </c>
    </row>
    <row r="41" spans="1:10" s="8" customFormat="1" ht="47.25">
      <c r="A41" s="166" t="s">
        <v>209</v>
      </c>
      <c r="B41" s="166" t="s">
        <v>27</v>
      </c>
      <c r="C41" s="171">
        <v>94990</v>
      </c>
      <c r="D41" s="168" t="s">
        <v>159</v>
      </c>
      <c r="E41" s="167" t="s">
        <v>22</v>
      </c>
      <c r="F41" s="169">
        <f>MC!J90</f>
        <v>17.17</v>
      </c>
      <c r="G41" s="173">
        <v>729.7</v>
      </c>
      <c r="H41" s="170">
        <f t="shared" si="6"/>
        <v>12528.95</v>
      </c>
      <c r="I41" s="170">
        <f>ROUND(G41*(1+$I$12),2)</f>
        <v>940.07</v>
      </c>
      <c r="J41" s="170">
        <f>ROUND(F41*I41,2)</f>
        <v>16141</v>
      </c>
    </row>
    <row r="42" spans="1:10" s="8" customFormat="1" ht="47.25">
      <c r="A42" s="166" t="s">
        <v>210</v>
      </c>
      <c r="B42" s="166" t="s">
        <v>164</v>
      </c>
      <c r="C42" s="171" t="s">
        <v>163</v>
      </c>
      <c r="D42" s="168" t="s">
        <v>162</v>
      </c>
      <c r="E42" s="167" t="s">
        <v>19</v>
      </c>
      <c r="F42" s="169">
        <f>MC!J97</f>
        <v>47.71</v>
      </c>
      <c r="G42" s="170">
        <v>112.9</v>
      </c>
      <c r="H42" s="170">
        <f t="shared" si="6"/>
        <v>5386.46</v>
      </c>
      <c r="I42" s="170">
        <f>ROUND(G42*(1+$I$12),2)</f>
        <v>145.45</v>
      </c>
      <c r="J42" s="170">
        <f>ROUND(F42*I42,2)</f>
        <v>6939.42</v>
      </c>
    </row>
    <row r="43" spans="1:10" s="8" customFormat="1" ht="31.5">
      <c r="A43" s="166" t="s">
        <v>211</v>
      </c>
      <c r="B43" s="166" t="s">
        <v>27</v>
      </c>
      <c r="C43" s="171">
        <v>102498</v>
      </c>
      <c r="D43" s="168" t="s">
        <v>160</v>
      </c>
      <c r="E43" s="167" t="s">
        <v>21</v>
      </c>
      <c r="F43" s="169">
        <f>MC!J104</f>
        <v>238.54</v>
      </c>
      <c r="G43" s="173">
        <v>1.41</v>
      </c>
      <c r="H43" s="170">
        <f t="shared" si="6"/>
        <v>336.34</v>
      </c>
      <c r="I43" s="170">
        <f>ROUND(G43*(1+$I$12),2)</f>
        <v>1.82</v>
      </c>
      <c r="J43" s="170">
        <f>ROUND(F43*I43,2)</f>
        <v>434.14</v>
      </c>
    </row>
    <row r="44" spans="1:10" s="8" customFormat="1" ht="47.25">
      <c r="A44" s="166" t="s">
        <v>212</v>
      </c>
      <c r="B44" s="166" t="s">
        <v>30</v>
      </c>
      <c r="C44" s="171" t="str">
        <f>'COMPOSIÇÃO C DES'!C38</f>
        <v>CP-III</v>
      </c>
      <c r="D44" s="168" t="s">
        <v>168</v>
      </c>
      <c r="E44" s="310" t="s">
        <v>26</v>
      </c>
      <c r="F44" s="169">
        <f>MC!J107</f>
        <v>8</v>
      </c>
      <c r="G44" s="170">
        <v>216.59</v>
      </c>
      <c r="H44" s="170">
        <f t="shared" si="6"/>
        <v>1732.72</v>
      </c>
      <c r="I44" s="170">
        <f>ROUND(G44*(1+$I$12),2)</f>
        <v>279.03</v>
      </c>
      <c r="J44" s="170">
        <f>ROUND(F44*I44,2)</f>
        <v>2232.24</v>
      </c>
    </row>
    <row r="45" spans="1:10" s="36" customFormat="1" ht="15.75">
      <c r="A45" s="174" t="s">
        <v>213</v>
      </c>
      <c r="B45" s="175"/>
      <c r="C45" s="176"/>
      <c r="D45" s="177" t="s">
        <v>146</v>
      </c>
      <c r="E45" s="178"/>
      <c r="F45" s="179"/>
      <c r="G45" s="180"/>
      <c r="H45" s="180">
        <f>SUM(H46:H47)</f>
        <v>671.94</v>
      </c>
      <c r="I45" s="181"/>
      <c r="J45" s="180">
        <f>SUM(J46:J47)</f>
        <v>865.66</v>
      </c>
    </row>
    <row r="46" spans="1:10" s="9" customFormat="1" ht="31.5">
      <c r="A46" s="166" t="s">
        <v>214</v>
      </c>
      <c r="B46" s="166" t="s">
        <v>281</v>
      </c>
      <c r="C46" s="171">
        <v>5213444</v>
      </c>
      <c r="D46" s="168" t="s">
        <v>173</v>
      </c>
      <c r="E46" s="310" t="s">
        <v>26</v>
      </c>
      <c r="F46" s="172">
        <f>MC!J111</f>
        <v>2</v>
      </c>
      <c r="G46" s="170">
        <v>228.2</v>
      </c>
      <c r="H46" s="170">
        <f aca="true" t="shared" si="7" ref="H46:H47">ROUND(F46*G46,2)</f>
        <v>456.4</v>
      </c>
      <c r="I46" s="170">
        <f>ROUND(G46*(1+$I$12),2)</f>
        <v>293.99</v>
      </c>
      <c r="J46" s="170">
        <f>ROUND(F46*I46,2)</f>
        <v>587.98</v>
      </c>
    </row>
    <row r="47" spans="1:10" s="8" customFormat="1" ht="15.75">
      <c r="A47" s="166" t="s">
        <v>215</v>
      </c>
      <c r="B47" s="166" t="s">
        <v>30</v>
      </c>
      <c r="C47" s="171" t="str">
        <f>'COMPOSIÇÃO C DES'!C50</f>
        <v>CP-IV</v>
      </c>
      <c r="D47" s="168" t="s">
        <v>174</v>
      </c>
      <c r="E47" s="310" t="s">
        <v>26</v>
      </c>
      <c r="F47" s="169">
        <f>MC!J114</f>
        <v>2</v>
      </c>
      <c r="G47" s="173">
        <v>107.77</v>
      </c>
      <c r="H47" s="170">
        <f t="shared" si="7"/>
        <v>215.54</v>
      </c>
      <c r="I47" s="170">
        <f>ROUND(G47*(1+$I$12),2)</f>
        <v>138.84</v>
      </c>
      <c r="J47" s="170">
        <f>ROUND(F47*I47,2)</f>
        <v>277.68</v>
      </c>
    </row>
    <row r="48" spans="1:10" ht="15" customHeight="1">
      <c r="A48" s="23" t="s">
        <v>24</v>
      </c>
      <c r="B48" s="369" t="s">
        <v>141</v>
      </c>
      <c r="C48" s="370"/>
      <c r="D48" s="370"/>
      <c r="E48" s="163"/>
      <c r="F48" s="250"/>
      <c r="G48" s="164"/>
      <c r="H48" s="165">
        <f>H49+H51+H54+H60</f>
        <v>79861.78</v>
      </c>
      <c r="I48" s="165"/>
      <c r="J48" s="165">
        <f>J49+J51+J54+J60</f>
        <v>102886.33</v>
      </c>
    </row>
    <row r="49" spans="1:10" s="36" customFormat="1" ht="15.75">
      <c r="A49" s="174" t="s">
        <v>25</v>
      </c>
      <c r="B49" s="175"/>
      <c r="C49" s="176"/>
      <c r="D49" s="177" t="s">
        <v>144</v>
      </c>
      <c r="E49" s="178"/>
      <c r="F49" s="179"/>
      <c r="G49" s="180"/>
      <c r="H49" s="180">
        <f>H50</f>
        <v>1617.17</v>
      </c>
      <c r="I49" s="181"/>
      <c r="J49" s="180">
        <f>J50</f>
        <v>2081.8</v>
      </c>
    </row>
    <row r="50" spans="1:10" s="9" customFormat="1" ht="31.5">
      <c r="A50" s="166" t="s">
        <v>48</v>
      </c>
      <c r="B50" s="166" t="s">
        <v>27</v>
      </c>
      <c r="C50" s="171">
        <v>100576</v>
      </c>
      <c r="D50" s="168" t="s">
        <v>156</v>
      </c>
      <c r="E50" s="167" t="s">
        <v>19</v>
      </c>
      <c r="F50" s="172">
        <f>MC!J119</f>
        <v>603.42</v>
      </c>
      <c r="G50" s="170">
        <v>2.68</v>
      </c>
      <c r="H50" s="170">
        <f aca="true" t="shared" si="8" ref="H50">ROUND(F50*G50,2)</f>
        <v>1617.17</v>
      </c>
      <c r="I50" s="170">
        <f>ROUND(G50*(1+$I$12),2)</f>
        <v>3.45</v>
      </c>
      <c r="J50" s="170">
        <f>ROUND(F50*I50,2)</f>
        <v>2081.8</v>
      </c>
    </row>
    <row r="51" spans="1:10" s="36" customFormat="1" ht="15.75">
      <c r="A51" s="174" t="s">
        <v>216</v>
      </c>
      <c r="B51" s="175"/>
      <c r="C51" s="176"/>
      <c r="D51" s="177" t="s">
        <v>20</v>
      </c>
      <c r="E51" s="178"/>
      <c r="F51" s="179"/>
      <c r="G51" s="180"/>
      <c r="H51" s="180">
        <f>SUM(H52:H53)</f>
        <v>51388.62</v>
      </c>
      <c r="I51" s="181"/>
      <c r="J51" s="180">
        <f>SUM(J52:J53)</f>
        <v>66205.23</v>
      </c>
    </row>
    <row r="52" spans="1:10" s="9" customFormat="1" ht="31.5">
      <c r="A52" s="166" t="s">
        <v>217</v>
      </c>
      <c r="B52" s="166" t="s">
        <v>27</v>
      </c>
      <c r="C52" s="171">
        <v>101169</v>
      </c>
      <c r="D52" s="168" t="s">
        <v>157</v>
      </c>
      <c r="E52" s="167" t="s">
        <v>19</v>
      </c>
      <c r="F52" s="172">
        <f>MC!J123</f>
        <v>543.08</v>
      </c>
      <c r="G52" s="170">
        <v>80.08</v>
      </c>
      <c r="H52" s="170">
        <f aca="true" t="shared" si="9" ref="H52:H53">ROUND(F52*G52,2)</f>
        <v>43489.85</v>
      </c>
      <c r="I52" s="170">
        <f>ROUND(G52*(1+$I$12),2)</f>
        <v>103.17</v>
      </c>
      <c r="J52" s="170">
        <f>ROUND(F52*I52,2)</f>
        <v>56029.56</v>
      </c>
    </row>
    <row r="53" spans="1:10" s="8" customFormat="1" ht="31.5">
      <c r="A53" s="166" t="s">
        <v>218</v>
      </c>
      <c r="B53" s="166" t="s">
        <v>27</v>
      </c>
      <c r="C53" s="171">
        <v>94287</v>
      </c>
      <c r="D53" s="168" t="s">
        <v>158</v>
      </c>
      <c r="E53" s="167" t="s">
        <v>21</v>
      </c>
      <c r="F53" s="169">
        <f>MC!J126</f>
        <v>201.14</v>
      </c>
      <c r="G53" s="173">
        <v>39.27</v>
      </c>
      <c r="H53" s="170">
        <f t="shared" si="9"/>
        <v>7898.77</v>
      </c>
      <c r="I53" s="170">
        <f>ROUND(G53*(1+$I$12),2)</f>
        <v>50.59</v>
      </c>
      <c r="J53" s="170">
        <f>ROUND(F53*I53,2)</f>
        <v>10175.67</v>
      </c>
    </row>
    <row r="54" spans="1:10" s="36" customFormat="1" ht="15.75">
      <c r="A54" s="174" t="s">
        <v>219</v>
      </c>
      <c r="B54" s="175"/>
      <c r="C54" s="176"/>
      <c r="D54" s="177" t="s">
        <v>145</v>
      </c>
      <c r="E54" s="178"/>
      <c r="F54" s="179"/>
      <c r="G54" s="180"/>
      <c r="H54" s="180">
        <f>SUM(H55:H59)</f>
        <v>26412.25</v>
      </c>
      <c r="I54" s="181"/>
      <c r="J54" s="180">
        <f>SUM(J55:J59)</f>
        <v>34027.63</v>
      </c>
    </row>
    <row r="55" spans="1:10" s="9" customFormat="1" ht="63">
      <c r="A55" s="166" t="s">
        <v>220</v>
      </c>
      <c r="B55" s="166" t="s">
        <v>27</v>
      </c>
      <c r="C55" s="171">
        <v>94273</v>
      </c>
      <c r="D55" s="168" t="s">
        <v>137</v>
      </c>
      <c r="E55" s="167" t="s">
        <v>21</v>
      </c>
      <c r="F55" s="172">
        <f>MC!J131</f>
        <v>185.54</v>
      </c>
      <c r="G55" s="170">
        <v>61.15</v>
      </c>
      <c r="H55" s="170">
        <f aca="true" t="shared" si="10" ref="H55:H59">ROUND(F55*G55,2)</f>
        <v>11345.77</v>
      </c>
      <c r="I55" s="170">
        <f>ROUND(G55*(1+$I$12),2)</f>
        <v>78.78</v>
      </c>
      <c r="J55" s="170">
        <f>ROUND(F55*I55,2)</f>
        <v>14616.84</v>
      </c>
    </row>
    <row r="56" spans="1:10" s="8" customFormat="1" ht="47.25">
      <c r="A56" s="166" t="s">
        <v>221</v>
      </c>
      <c r="B56" s="166" t="s">
        <v>27</v>
      </c>
      <c r="C56" s="171">
        <v>94990</v>
      </c>
      <c r="D56" s="168" t="s">
        <v>159</v>
      </c>
      <c r="E56" s="167" t="s">
        <v>22</v>
      </c>
      <c r="F56" s="169">
        <f>MC!J136</f>
        <v>13.36</v>
      </c>
      <c r="G56" s="173">
        <v>729.7</v>
      </c>
      <c r="H56" s="170">
        <f t="shared" si="10"/>
        <v>9748.79</v>
      </c>
      <c r="I56" s="170">
        <f>ROUND(G56*(1+$I$12),2)</f>
        <v>940.07</v>
      </c>
      <c r="J56" s="170">
        <f>ROUND(F56*I56,2)</f>
        <v>12559.34</v>
      </c>
    </row>
    <row r="57" spans="1:10" s="8" customFormat="1" ht="31.5">
      <c r="A57" s="166" t="s">
        <v>222</v>
      </c>
      <c r="B57" s="166" t="s">
        <v>164</v>
      </c>
      <c r="C57" s="171" t="s">
        <v>163</v>
      </c>
      <c r="D57" s="168" t="s">
        <v>310</v>
      </c>
      <c r="E57" s="167" t="s">
        <v>19</v>
      </c>
      <c r="F57" s="169">
        <f>MC!J142</f>
        <v>37.11</v>
      </c>
      <c r="G57" s="170">
        <v>112.9</v>
      </c>
      <c r="H57" s="170">
        <f t="shared" si="10"/>
        <v>4189.72</v>
      </c>
      <c r="I57" s="170">
        <f>ROUND(G57*(1+$I$12),2)</f>
        <v>145.45</v>
      </c>
      <c r="J57" s="170">
        <f>ROUND(F57*I57,2)</f>
        <v>5397.65</v>
      </c>
    </row>
    <row r="58" spans="1:10" s="8" customFormat="1" ht="31.5">
      <c r="A58" s="166" t="s">
        <v>223</v>
      </c>
      <c r="B58" s="166" t="s">
        <v>27</v>
      </c>
      <c r="C58" s="171">
        <v>102498</v>
      </c>
      <c r="D58" s="168" t="s">
        <v>160</v>
      </c>
      <c r="E58" s="167" t="s">
        <v>21</v>
      </c>
      <c r="F58" s="169">
        <f>MC!J148</f>
        <v>185.54</v>
      </c>
      <c r="G58" s="173">
        <v>1.41</v>
      </c>
      <c r="H58" s="170">
        <f t="shared" si="10"/>
        <v>261.61</v>
      </c>
      <c r="I58" s="170">
        <f>ROUND(G58*(1+$I$12),2)</f>
        <v>1.82</v>
      </c>
      <c r="J58" s="170">
        <f>ROUND(F58*I58,2)</f>
        <v>337.68</v>
      </c>
    </row>
    <row r="59" spans="1:10" s="8" customFormat="1" ht="47.25">
      <c r="A59" s="166" t="s">
        <v>224</v>
      </c>
      <c r="B59" s="166" t="s">
        <v>30</v>
      </c>
      <c r="C59" s="171" t="str">
        <f>'COMPOSIÇÃO C DES'!C38</f>
        <v>CP-III</v>
      </c>
      <c r="D59" s="168" t="s">
        <v>168</v>
      </c>
      <c r="E59" s="310" t="s">
        <v>26</v>
      </c>
      <c r="F59" s="169">
        <f>MC!J151</f>
        <v>4</v>
      </c>
      <c r="G59" s="170">
        <v>216.59</v>
      </c>
      <c r="H59" s="170">
        <f t="shared" si="10"/>
        <v>866.36</v>
      </c>
      <c r="I59" s="170">
        <f>ROUND(G59*(1+$I$12),2)</f>
        <v>279.03</v>
      </c>
      <c r="J59" s="170">
        <f>ROUND(F59*I59,2)</f>
        <v>1116.12</v>
      </c>
    </row>
    <row r="60" spans="1:10" s="36" customFormat="1" ht="15.75">
      <c r="A60" s="174" t="s">
        <v>225</v>
      </c>
      <c r="B60" s="175"/>
      <c r="C60" s="176"/>
      <c r="D60" s="177" t="s">
        <v>146</v>
      </c>
      <c r="E60" s="178"/>
      <c r="F60" s="179"/>
      <c r="G60" s="180"/>
      <c r="H60" s="180">
        <f>SUM(H61:H62)</f>
        <v>443.74</v>
      </c>
      <c r="I60" s="181"/>
      <c r="J60" s="180">
        <f>SUM(J61:J62)</f>
        <v>571.67</v>
      </c>
    </row>
    <row r="61" spans="1:10" s="9" customFormat="1" ht="31.5">
      <c r="A61" s="166" t="s">
        <v>226</v>
      </c>
      <c r="B61" s="166" t="s">
        <v>281</v>
      </c>
      <c r="C61" s="171">
        <v>5213444</v>
      </c>
      <c r="D61" s="168" t="s">
        <v>173</v>
      </c>
      <c r="E61" s="310" t="s">
        <v>26</v>
      </c>
      <c r="F61" s="172">
        <f>MC!J155</f>
        <v>1</v>
      </c>
      <c r="G61" s="170">
        <v>228.2</v>
      </c>
      <c r="H61" s="170">
        <f aca="true" t="shared" si="11" ref="H61:H62">ROUND(F61*G61,2)</f>
        <v>228.2</v>
      </c>
      <c r="I61" s="170">
        <f>ROUND(G61*(1+$I$12),2)</f>
        <v>293.99</v>
      </c>
      <c r="J61" s="170">
        <f>ROUND(F61*I61,2)</f>
        <v>293.99</v>
      </c>
    </row>
    <row r="62" spans="1:10" s="8" customFormat="1" ht="15.75">
      <c r="A62" s="166" t="s">
        <v>227</v>
      </c>
      <c r="B62" s="166" t="s">
        <v>30</v>
      </c>
      <c r="C62" s="171" t="str">
        <f>'COMPOSIÇÃO C DES'!C50</f>
        <v>CP-IV</v>
      </c>
      <c r="D62" s="168" t="s">
        <v>174</v>
      </c>
      <c r="E62" s="310" t="s">
        <v>26</v>
      </c>
      <c r="F62" s="169">
        <f>MC!J157</f>
        <v>2</v>
      </c>
      <c r="G62" s="173">
        <v>107.77</v>
      </c>
      <c r="H62" s="170">
        <f t="shared" si="11"/>
        <v>215.54</v>
      </c>
      <c r="I62" s="170">
        <f>ROUND(G62*(1+$I$12),2)</f>
        <v>138.84</v>
      </c>
      <c r="J62" s="170">
        <f>ROUND(F62*I62,2)</f>
        <v>277.68</v>
      </c>
    </row>
    <row r="63" spans="1:10" ht="15" customHeight="1">
      <c r="A63" s="23" t="s">
        <v>102</v>
      </c>
      <c r="B63" s="369" t="s">
        <v>142</v>
      </c>
      <c r="C63" s="370"/>
      <c r="D63" s="370"/>
      <c r="E63" s="163"/>
      <c r="F63" s="250"/>
      <c r="G63" s="164"/>
      <c r="H63" s="165">
        <f>H64+H66+H69+H75</f>
        <v>72153.37</v>
      </c>
      <c r="I63" s="165"/>
      <c r="J63" s="165">
        <f>J64+J66+J69+J75</f>
        <v>92955.6</v>
      </c>
    </row>
    <row r="64" spans="1:10" s="36" customFormat="1" ht="15.75">
      <c r="A64" s="174" t="s">
        <v>230</v>
      </c>
      <c r="B64" s="175"/>
      <c r="C64" s="176"/>
      <c r="D64" s="177" t="s">
        <v>144</v>
      </c>
      <c r="E64" s="178"/>
      <c r="F64" s="179"/>
      <c r="G64" s="180"/>
      <c r="H64" s="180">
        <f>H65</f>
        <v>1242.66</v>
      </c>
      <c r="I64" s="181"/>
      <c r="J64" s="180">
        <f>J65</f>
        <v>1599.7</v>
      </c>
    </row>
    <row r="65" spans="1:10" s="9" customFormat="1" ht="31.5">
      <c r="A65" s="166" t="s">
        <v>231</v>
      </c>
      <c r="B65" s="166" t="s">
        <v>27</v>
      </c>
      <c r="C65" s="171">
        <v>100576</v>
      </c>
      <c r="D65" s="168" t="s">
        <v>156</v>
      </c>
      <c r="E65" s="167" t="s">
        <v>19</v>
      </c>
      <c r="F65" s="172">
        <f>MC!J162</f>
        <v>463.68</v>
      </c>
      <c r="G65" s="170">
        <v>2.68</v>
      </c>
      <c r="H65" s="170">
        <f aca="true" t="shared" si="12" ref="H65">ROUND(F65*G65,2)</f>
        <v>1242.66</v>
      </c>
      <c r="I65" s="170">
        <f>ROUND(G65*(1+$I$12),2)</f>
        <v>3.45</v>
      </c>
      <c r="J65" s="170">
        <f>ROUND(F65*I65,2)</f>
        <v>1599.7</v>
      </c>
    </row>
    <row r="66" spans="1:10" s="36" customFormat="1" ht="15.75">
      <c r="A66" s="174" t="s">
        <v>232</v>
      </c>
      <c r="B66" s="175"/>
      <c r="C66" s="176"/>
      <c r="D66" s="177" t="s">
        <v>20</v>
      </c>
      <c r="E66" s="178"/>
      <c r="F66" s="179"/>
      <c r="G66" s="180"/>
      <c r="H66" s="180">
        <f>SUM(H67:H68)</f>
        <v>39487.75</v>
      </c>
      <c r="I66" s="181"/>
      <c r="J66" s="180">
        <f>SUM(J67:J68)</f>
        <v>50873.06</v>
      </c>
    </row>
    <row r="67" spans="1:10" s="9" customFormat="1" ht="31.5">
      <c r="A67" s="166" t="s">
        <v>233</v>
      </c>
      <c r="B67" s="166" t="s">
        <v>27</v>
      </c>
      <c r="C67" s="171">
        <v>101169</v>
      </c>
      <c r="D67" s="168" t="s">
        <v>157</v>
      </c>
      <c r="E67" s="167" t="s">
        <v>19</v>
      </c>
      <c r="F67" s="172">
        <f>MC!J166</f>
        <v>417.31</v>
      </c>
      <c r="G67" s="170">
        <v>80.08</v>
      </c>
      <c r="H67" s="170">
        <f aca="true" t="shared" si="13" ref="H67:H68">ROUND(F67*G67,2)</f>
        <v>33418.18</v>
      </c>
      <c r="I67" s="170">
        <f>ROUND(G67*(1+$I$12),2)</f>
        <v>103.17</v>
      </c>
      <c r="J67" s="170">
        <f>ROUND(F67*I67,2)</f>
        <v>43053.87</v>
      </c>
    </row>
    <row r="68" spans="1:10" s="8" customFormat="1" ht="31.5">
      <c r="A68" s="166" t="s">
        <v>234</v>
      </c>
      <c r="B68" s="166" t="s">
        <v>27</v>
      </c>
      <c r="C68" s="171">
        <v>94287</v>
      </c>
      <c r="D68" s="168" t="s">
        <v>158</v>
      </c>
      <c r="E68" s="167" t="s">
        <v>21</v>
      </c>
      <c r="F68" s="169">
        <f>MC!J169</f>
        <v>154.56</v>
      </c>
      <c r="G68" s="173">
        <v>39.27</v>
      </c>
      <c r="H68" s="170">
        <f t="shared" si="13"/>
        <v>6069.57</v>
      </c>
      <c r="I68" s="170">
        <f>ROUND(G68*(1+$I$12),2)</f>
        <v>50.59</v>
      </c>
      <c r="J68" s="170">
        <f>ROUND(F68*I68,2)</f>
        <v>7819.19</v>
      </c>
    </row>
    <row r="69" spans="1:10" s="36" customFormat="1" ht="15.75">
      <c r="A69" s="174" t="s">
        <v>235</v>
      </c>
      <c r="B69" s="175"/>
      <c r="C69" s="176"/>
      <c r="D69" s="177" t="s">
        <v>145</v>
      </c>
      <c r="E69" s="178"/>
      <c r="F69" s="179"/>
      <c r="G69" s="180"/>
      <c r="H69" s="180">
        <f>SUM(H70:H74)</f>
        <v>31315.19</v>
      </c>
      <c r="I69" s="181"/>
      <c r="J69" s="180">
        <f>SUM(J70:J74)</f>
        <v>40344</v>
      </c>
    </row>
    <row r="70" spans="1:10" s="9" customFormat="1" ht="63">
      <c r="A70" s="166" t="s">
        <v>236</v>
      </c>
      <c r="B70" s="166" t="s">
        <v>27</v>
      </c>
      <c r="C70" s="171">
        <v>94273</v>
      </c>
      <c r="D70" s="168" t="s">
        <v>137</v>
      </c>
      <c r="E70" s="167" t="s">
        <v>21</v>
      </c>
      <c r="F70" s="172">
        <f>MC!J173</f>
        <v>138.96</v>
      </c>
      <c r="G70" s="170">
        <v>61.15</v>
      </c>
      <c r="H70" s="170">
        <f aca="true" t="shared" si="14" ref="H70:H74">ROUND(F70*G70,2)</f>
        <v>8497.4</v>
      </c>
      <c r="I70" s="170">
        <f>ROUND(G70*(1+$I$12),2)</f>
        <v>78.78</v>
      </c>
      <c r="J70" s="170">
        <f>ROUND(F70*I70,2)</f>
        <v>10947.27</v>
      </c>
    </row>
    <row r="71" spans="1:10" s="8" customFormat="1" ht="47.25">
      <c r="A71" s="166" t="s">
        <v>237</v>
      </c>
      <c r="B71" s="166" t="s">
        <v>27</v>
      </c>
      <c r="C71" s="171">
        <v>94990</v>
      </c>
      <c r="D71" s="168" t="s">
        <v>159</v>
      </c>
      <c r="E71" s="167" t="s">
        <v>22</v>
      </c>
      <c r="F71" s="169">
        <f>MC!J178</f>
        <v>10.01</v>
      </c>
      <c r="G71" s="173">
        <v>729.7</v>
      </c>
      <c r="H71" s="170">
        <f t="shared" si="14"/>
        <v>7304.3</v>
      </c>
      <c r="I71" s="170">
        <f>ROUND(G71*(1+$I$12),2)</f>
        <v>940.07</v>
      </c>
      <c r="J71" s="170">
        <f>ROUND(F71*I71,2)</f>
        <v>9410.1</v>
      </c>
    </row>
    <row r="72" spans="1:10" s="8" customFormat="1" ht="47.25">
      <c r="A72" s="166" t="s">
        <v>238</v>
      </c>
      <c r="B72" s="166" t="s">
        <v>164</v>
      </c>
      <c r="C72" s="171" t="s">
        <v>163</v>
      </c>
      <c r="D72" s="168" t="s">
        <v>162</v>
      </c>
      <c r="E72" s="167" t="s">
        <v>19</v>
      </c>
      <c r="F72" s="169">
        <f>MC!J184</f>
        <v>128</v>
      </c>
      <c r="G72" s="170">
        <v>112.9</v>
      </c>
      <c r="H72" s="170">
        <f t="shared" si="14"/>
        <v>14451.2</v>
      </c>
      <c r="I72" s="170">
        <f>ROUND(G72*(1+$I$12),2)</f>
        <v>145.45</v>
      </c>
      <c r="J72" s="170">
        <f>ROUND(F72*I72,2)</f>
        <v>18617.6</v>
      </c>
    </row>
    <row r="73" spans="1:10" s="8" customFormat="1" ht="31.5">
      <c r="A73" s="166" t="s">
        <v>239</v>
      </c>
      <c r="B73" s="166" t="s">
        <v>27</v>
      </c>
      <c r="C73" s="171">
        <v>102498</v>
      </c>
      <c r="D73" s="168" t="s">
        <v>160</v>
      </c>
      <c r="E73" s="167" t="s">
        <v>21</v>
      </c>
      <c r="F73" s="169">
        <f>MC!J190</f>
        <v>138.96</v>
      </c>
      <c r="G73" s="173">
        <v>1.41</v>
      </c>
      <c r="H73" s="170">
        <f t="shared" si="14"/>
        <v>195.93</v>
      </c>
      <c r="I73" s="170">
        <f>ROUND(G73*(1+$I$12),2)</f>
        <v>1.82</v>
      </c>
      <c r="J73" s="170">
        <f>ROUND(F73*I73,2)</f>
        <v>252.91</v>
      </c>
    </row>
    <row r="74" spans="1:10" s="8" customFormat="1" ht="47.25">
      <c r="A74" s="166" t="s">
        <v>240</v>
      </c>
      <c r="B74" s="166" t="s">
        <v>30</v>
      </c>
      <c r="C74" s="171" t="str">
        <f>'COMPOSIÇÃO C DES'!C38</f>
        <v>CP-III</v>
      </c>
      <c r="D74" s="168" t="s">
        <v>168</v>
      </c>
      <c r="E74" s="310" t="s">
        <v>26</v>
      </c>
      <c r="F74" s="169">
        <f>MC!J193</f>
        <v>4</v>
      </c>
      <c r="G74" s="170">
        <v>216.59</v>
      </c>
      <c r="H74" s="170">
        <f t="shared" si="14"/>
        <v>866.36</v>
      </c>
      <c r="I74" s="170">
        <f>ROUND(G74*(1+$I$12),2)</f>
        <v>279.03</v>
      </c>
      <c r="J74" s="170">
        <f>ROUND(F74*I74,2)</f>
        <v>1116.12</v>
      </c>
    </row>
    <row r="75" spans="1:10" s="36" customFormat="1" ht="15.75">
      <c r="A75" s="174" t="s">
        <v>241</v>
      </c>
      <c r="B75" s="175"/>
      <c r="C75" s="176"/>
      <c r="D75" s="177" t="s">
        <v>146</v>
      </c>
      <c r="E75" s="178"/>
      <c r="F75" s="179"/>
      <c r="G75" s="180"/>
      <c r="H75" s="180">
        <f>SUM(H76:H77)</f>
        <v>107.77</v>
      </c>
      <c r="I75" s="181"/>
      <c r="J75" s="180">
        <f>SUM(J76:J77)</f>
        <v>138.84</v>
      </c>
    </row>
    <row r="76" spans="1:10" s="9" customFormat="1" ht="31.5">
      <c r="A76" s="166" t="s">
        <v>242</v>
      </c>
      <c r="B76" s="166" t="s">
        <v>281</v>
      </c>
      <c r="C76" s="171">
        <v>5213444</v>
      </c>
      <c r="D76" s="168" t="s">
        <v>173</v>
      </c>
      <c r="E76" s="310" t="s">
        <v>26</v>
      </c>
      <c r="F76" s="172">
        <f>MC!J197</f>
        <v>0</v>
      </c>
      <c r="G76" s="170">
        <v>228.2</v>
      </c>
      <c r="H76" s="170">
        <f aca="true" t="shared" si="15" ref="H76:H77">ROUND(F76*G76,2)</f>
        <v>0</v>
      </c>
      <c r="I76" s="170">
        <f>ROUND(G76*(1+$I$12),2)</f>
        <v>293.99</v>
      </c>
      <c r="J76" s="170">
        <f>ROUND(F76*I76,2)</f>
        <v>0</v>
      </c>
    </row>
    <row r="77" spans="1:10" s="8" customFormat="1" ht="15.75">
      <c r="A77" s="166" t="s">
        <v>243</v>
      </c>
      <c r="B77" s="166" t="s">
        <v>30</v>
      </c>
      <c r="C77" s="171" t="str">
        <f>'COMPOSIÇÃO C DES'!C50</f>
        <v>CP-IV</v>
      </c>
      <c r="D77" s="168" t="s">
        <v>174</v>
      </c>
      <c r="E77" s="310" t="s">
        <v>26</v>
      </c>
      <c r="F77" s="169">
        <f>MC!J199</f>
        <v>1</v>
      </c>
      <c r="G77" s="173">
        <v>107.77</v>
      </c>
      <c r="H77" s="170">
        <f t="shared" si="15"/>
        <v>107.77</v>
      </c>
      <c r="I77" s="170">
        <f>ROUND(G77*(1+$I$12),2)</f>
        <v>138.84</v>
      </c>
      <c r="J77" s="170">
        <f>ROUND(F77*I77,2)</f>
        <v>138.84</v>
      </c>
    </row>
    <row r="78" spans="1:10" ht="15" customHeight="1">
      <c r="A78" s="23" t="s">
        <v>103</v>
      </c>
      <c r="B78" s="369" t="s">
        <v>276</v>
      </c>
      <c r="C78" s="370"/>
      <c r="D78" s="370"/>
      <c r="E78" s="163"/>
      <c r="F78" s="250"/>
      <c r="G78" s="164"/>
      <c r="H78" s="165">
        <f>H79+H81+H84+H90</f>
        <v>78540.8</v>
      </c>
      <c r="I78" s="165"/>
      <c r="J78" s="165">
        <f>J79+J81+J84+J90</f>
        <v>101184.58</v>
      </c>
    </row>
    <row r="79" spans="1:10" s="36" customFormat="1" ht="15.75">
      <c r="A79" s="174" t="s">
        <v>256</v>
      </c>
      <c r="B79" s="175"/>
      <c r="C79" s="176"/>
      <c r="D79" s="177" t="s">
        <v>144</v>
      </c>
      <c r="E79" s="178"/>
      <c r="F79" s="179"/>
      <c r="G79" s="180"/>
      <c r="H79" s="180">
        <f>H80</f>
        <v>1592.4</v>
      </c>
      <c r="I79" s="181"/>
      <c r="J79" s="180">
        <f>J80</f>
        <v>2049.92</v>
      </c>
    </row>
    <row r="80" spans="1:10" s="9" customFormat="1" ht="31.5">
      <c r="A80" s="166" t="s">
        <v>257</v>
      </c>
      <c r="B80" s="166" t="s">
        <v>27</v>
      </c>
      <c r="C80" s="171">
        <v>100576</v>
      </c>
      <c r="D80" s="168" t="s">
        <v>156</v>
      </c>
      <c r="E80" s="167" t="s">
        <v>19</v>
      </c>
      <c r="F80" s="172">
        <f>MC!J204</f>
        <v>594.18</v>
      </c>
      <c r="G80" s="170">
        <v>2.68</v>
      </c>
      <c r="H80" s="170">
        <f aca="true" t="shared" si="16" ref="H80">ROUND(F80*G80,2)</f>
        <v>1592.4</v>
      </c>
      <c r="I80" s="170">
        <f>ROUND(G80*(1+$I$12),2)</f>
        <v>3.45</v>
      </c>
      <c r="J80" s="170">
        <f>ROUND(F80*I80,2)</f>
        <v>2049.92</v>
      </c>
    </row>
    <row r="81" spans="1:10" s="36" customFormat="1" ht="15.75">
      <c r="A81" s="174" t="s">
        <v>258</v>
      </c>
      <c r="B81" s="175"/>
      <c r="C81" s="176"/>
      <c r="D81" s="177" t="s">
        <v>20</v>
      </c>
      <c r="E81" s="178"/>
      <c r="F81" s="179"/>
      <c r="G81" s="180"/>
      <c r="H81" s="180">
        <f>SUM(H82:H83)</f>
        <v>50601.4</v>
      </c>
      <c r="I81" s="181"/>
      <c r="J81" s="180">
        <f>SUM(J82:J83)</f>
        <v>65191.05</v>
      </c>
    </row>
    <row r="82" spans="1:10" s="9" customFormat="1" ht="31.5">
      <c r="A82" s="166" t="s">
        <v>259</v>
      </c>
      <c r="B82" s="166" t="s">
        <v>27</v>
      </c>
      <c r="C82" s="171">
        <v>101169</v>
      </c>
      <c r="D82" s="168" t="s">
        <v>157</v>
      </c>
      <c r="E82" s="167" t="s">
        <v>19</v>
      </c>
      <c r="F82" s="172">
        <f>MC!J208</f>
        <v>534.76</v>
      </c>
      <c r="G82" s="170">
        <v>80.08</v>
      </c>
      <c r="H82" s="170">
        <f aca="true" t="shared" si="17" ref="H82:H83">ROUND(F82*G82,2)</f>
        <v>42823.58</v>
      </c>
      <c r="I82" s="170">
        <f>ROUND(G82*(1+$I$12),2)</f>
        <v>103.17</v>
      </c>
      <c r="J82" s="170">
        <f>ROUND(F82*I82,2)</f>
        <v>55171.19</v>
      </c>
    </row>
    <row r="83" spans="1:10" s="8" customFormat="1" ht="31.5">
      <c r="A83" s="166" t="s">
        <v>260</v>
      </c>
      <c r="B83" s="166" t="s">
        <v>27</v>
      </c>
      <c r="C83" s="171">
        <v>94287</v>
      </c>
      <c r="D83" s="168" t="s">
        <v>158</v>
      </c>
      <c r="E83" s="167" t="s">
        <v>21</v>
      </c>
      <c r="F83" s="169">
        <f>MC!J211</f>
        <v>198.06</v>
      </c>
      <c r="G83" s="173">
        <v>39.27</v>
      </c>
      <c r="H83" s="170">
        <f t="shared" si="17"/>
        <v>7777.82</v>
      </c>
      <c r="I83" s="170">
        <f>ROUND(G83*(1+$I$12),2)</f>
        <v>50.59</v>
      </c>
      <c r="J83" s="170">
        <f>ROUND(F83*I83,2)</f>
        <v>10019.86</v>
      </c>
    </row>
    <row r="84" spans="1:10" s="36" customFormat="1" ht="15.75">
      <c r="A84" s="174" t="s">
        <v>261</v>
      </c>
      <c r="B84" s="175"/>
      <c r="C84" s="176"/>
      <c r="D84" s="177" t="s">
        <v>145</v>
      </c>
      <c r="E84" s="178"/>
      <c r="F84" s="179"/>
      <c r="G84" s="180"/>
      <c r="H84" s="180">
        <f>SUM(H85:H89)</f>
        <v>26011.03</v>
      </c>
      <c r="I84" s="181"/>
      <c r="J84" s="180">
        <f>SUM(J85:J89)</f>
        <v>33510.78</v>
      </c>
    </row>
    <row r="85" spans="1:10" s="9" customFormat="1" ht="63">
      <c r="A85" s="166" t="s">
        <v>262</v>
      </c>
      <c r="B85" s="166" t="s">
        <v>27</v>
      </c>
      <c r="C85" s="171">
        <v>94273</v>
      </c>
      <c r="D85" s="168" t="s">
        <v>137</v>
      </c>
      <c r="E85" s="167" t="s">
        <v>21</v>
      </c>
      <c r="F85" s="172">
        <f>MC!J216</f>
        <v>182.46</v>
      </c>
      <c r="G85" s="170">
        <v>61.15</v>
      </c>
      <c r="H85" s="170">
        <f aca="true" t="shared" si="18" ref="H85:H89">ROUND(F85*G85,2)</f>
        <v>11157.43</v>
      </c>
      <c r="I85" s="170">
        <f>ROUND(G85*(1+$I$12),2)</f>
        <v>78.78</v>
      </c>
      <c r="J85" s="170">
        <f>ROUND(F85*I85,2)</f>
        <v>14374.2</v>
      </c>
    </row>
    <row r="86" spans="1:10" s="8" customFormat="1" ht="47.25">
      <c r="A86" s="166" t="s">
        <v>263</v>
      </c>
      <c r="B86" s="166" t="s">
        <v>27</v>
      </c>
      <c r="C86" s="171">
        <v>94990</v>
      </c>
      <c r="D86" s="168" t="s">
        <v>159</v>
      </c>
      <c r="E86" s="167" t="s">
        <v>22</v>
      </c>
      <c r="F86" s="169">
        <f>MC!J221</f>
        <v>13.14</v>
      </c>
      <c r="G86" s="173">
        <v>729.7</v>
      </c>
      <c r="H86" s="170">
        <f t="shared" si="18"/>
        <v>9588.26</v>
      </c>
      <c r="I86" s="170">
        <f>ROUND(G86*(1+$I$12),2)</f>
        <v>940.07</v>
      </c>
      <c r="J86" s="170">
        <f>ROUND(F86*I86,2)</f>
        <v>12352.52</v>
      </c>
    </row>
    <row r="87" spans="1:10" s="8" customFormat="1" ht="47.25">
      <c r="A87" s="166" t="s">
        <v>264</v>
      </c>
      <c r="B87" s="166" t="s">
        <v>164</v>
      </c>
      <c r="C87" s="171" t="s">
        <v>163</v>
      </c>
      <c r="D87" s="168" t="s">
        <v>162</v>
      </c>
      <c r="E87" s="167" t="s">
        <v>19</v>
      </c>
      <c r="F87" s="169">
        <f>MC!J227</f>
        <v>36.49</v>
      </c>
      <c r="G87" s="170">
        <v>112.9</v>
      </c>
      <c r="H87" s="170">
        <f t="shared" si="18"/>
        <v>4119.72</v>
      </c>
      <c r="I87" s="170">
        <f>ROUND(G87*(1+$I$12),2)</f>
        <v>145.45</v>
      </c>
      <c r="J87" s="170">
        <f>ROUND(F87*I87,2)</f>
        <v>5307.47</v>
      </c>
    </row>
    <row r="88" spans="1:10" s="8" customFormat="1" ht="31.5">
      <c r="A88" s="166" t="s">
        <v>265</v>
      </c>
      <c r="B88" s="166" t="s">
        <v>27</v>
      </c>
      <c r="C88" s="171">
        <v>102498</v>
      </c>
      <c r="D88" s="168" t="s">
        <v>160</v>
      </c>
      <c r="E88" s="167" t="s">
        <v>21</v>
      </c>
      <c r="F88" s="169">
        <f>MC!J233</f>
        <v>198.06</v>
      </c>
      <c r="G88" s="173">
        <v>1.41</v>
      </c>
      <c r="H88" s="170">
        <f t="shared" si="18"/>
        <v>279.26</v>
      </c>
      <c r="I88" s="170">
        <f>ROUND(G88*(1+$I$12),2)</f>
        <v>1.82</v>
      </c>
      <c r="J88" s="170">
        <f>ROUND(F88*I88,2)</f>
        <v>360.47</v>
      </c>
    </row>
    <row r="89" spans="1:10" s="8" customFormat="1" ht="47.25">
      <c r="A89" s="166" t="s">
        <v>266</v>
      </c>
      <c r="B89" s="166" t="s">
        <v>30</v>
      </c>
      <c r="C89" s="171" t="str">
        <f>'COMPOSIÇÃO C DES'!C38</f>
        <v>CP-III</v>
      </c>
      <c r="D89" s="168" t="s">
        <v>168</v>
      </c>
      <c r="E89" s="310" t="s">
        <v>26</v>
      </c>
      <c r="F89" s="169">
        <f>MC!J236</f>
        <v>4</v>
      </c>
      <c r="G89" s="170">
        <v>216.59</v>
      </c>
      <c r="H89" s="170">
        <f t="shared" si="18"/>
        <v>866.36</v>
      </c>
      <c r="I89" s="170">
        <f>ROUND(G89*(1+$I$12),2)</f>
        <v>279.03</v>
      </c>
      <c r="J89" s="170">
        <f>ROUND(F89*I89,2)</f>
        <v>1116.12</v>
      </c>
    </row>
    <row r="90" spans="1:10" s="36" customFormat="1" ht="15.75">
      <c r="A90" s="174" t="s">
        <v>267</v>
      </c>
      <c r="B90" s="175"/>
      <c r="C90" s="176"/>
      <c r="D90" s="177" t="s">
        <v>146</v>
      </c>
      <c r="E90" s="178"/>
      <c r="F90" s="179"/>
      <c r="G90" s="180"/>
      <c r="H90" s="180">
        <f>SUM(H91:H92)</f>
        <v>335.97</v>
      </c>
      <c r="I90" s="181"/>
      <c r="J90" s="180">
        <f>SUM(J91:J92)</f>
        <v>432.83</v>
      </c>
    </row>
    <row r="91" spans="1:10" s="9" customFormat="1" ht="31.5">
      <c r="A91" s="166" t="s">
        <v>268</v>
      </c>
      <c r="B91" s="166" t="s">
        <v>281</v>
      </c>
      <c r="C91" s="171">
        <v>5213444</v>
      </c>
      <c r="D91" s="168" t="s">
        <v>173</v>
      </c>
      <c r="E91" s="310" t="s">
        <v>26</v>
      </c>
      <c r="F91" s="172">
        <f>MC!J240</f>
        <v>1</v>
      </c>
      <c r="G91" s="170">
        <v>228.2</v>
      </c>
      <c r="H91" s="170">
        <f aca="true" t="shared" si="19" ref="H91:H92">ROUND(F91*G91,2)</f>
        <v>228.2</v>
      </c>
      <c r="I91" s="170">
        <f>ROUND(G91*(1+$I$12),2)</f>
        <v>293.99</v>
      </c>
      <c r="J91" s="170">
        <f>ROUND(F91*I91,2)</f>
        <v>293.99</v>
      </c>
    </row>
    <row r="92" spans="1:10" s="8" customFormat="1" ht="15.75">
      <c r="A92" s="166" t="s">
        <v>269</v>
      </c>
      <c r="B92" s="166" t="s">
        <v>30</v>
      </c>
      <c r="C92" s="171" t="str">
        <f>'COMPOSIÇÃO C DES'!C50</f>
        <v>CP-IV</v>
      </c>
      <c r="D92" s="168" t="s">
        <v>174</v>
      </c>
      <c r="E92" s="310" t="s">
        <v>26</v>
      </c>
      <c r="F92" s="169">
        <f>MC!J242</f>
        <v>1</v>
      </c>
      <c r="G92" s="173">
        <v>107.77</v>
      </c>
      <c r="H92" s="170">
        <f t="shared" si="19"/>
        <v>107.77</v>
      </c>
      <c r="I92" s="170">
        <f>ROUND(G92*(1+$I$12),2)</f>
        <v>138.84</v>
      </c>
      <c r="J92" s="170">
        <f>ROUND(F92*I92,2)</f>
        <v>138.84</v>
      </c>
    </row>
    <row r="93" spans="1:10" ht="15" customHeight="1">
      <c r="A93" s="23" t="s">
        <v>104</v>
      </c>
      <c r="B93" s="369" t="s">
        <v>277</v>
      </c>
      <c r="C93" s="370"/>
      <c r="D93" s="370"/>
      <c r="E93" s="163"/>
      <c r="F93" s="250"/>
      <c r="G93" s="164"/>
      <c r="H93" s="165">
        <f>H94+H96+H99+H105</f>
        <v>74139.75</v>
      </c>
      <c r="I93" s="165"/>
      <c r="J93" s="165">
        <f>J94+J96+J99+J105</f>
        <v>95514.58</v>
      </c>
    </row>
    <row r="94" spans="1:10" s="36" customFormat="1" ht="15.75">
      <c r="A94" s="174" t="s">
        <v>244</v>
      </c>
      <c r="B94" s="175"/>
      <c r="C94" s="176"/>
      <c r="D94" s="177" t="s">
        <v>144</v>
      </c>
      <c r="E94" s="178"/>
      <c r="F94" s="179"/>
      <c r="G94" s="180"/>
      <c r="H94" s="180">
        <f>H95</f>
        <v>1538.86</v>
      </c>
      <c r="I94" s="181"/>
      <c r="J94" s="180">
        <f>J95</f>
        <v>1980.99</v>
      </c>
    </row>
    <row r="95" spans="1:10" s="9" customFormat="1" ht="31.5">
      <c r="A95" s="166" t="s">
        <v>245</v>
      </c>
      <c r="B95" s="166" t="s">
        <v>27</v>
      </c>
      <c r="C95" s="171">
        <v>100576</v>
      </c>
      <c r="D95" s="168" t="s">
        <v>156</v>
      </c>
      <c r="E95" s="167" t="s">
        <v>19</v>
      </c>
      <c r="F95" s="172">
        <f>MC!J247</f>
        <v>574.2</v>
      </c>
      <c r="G95" s="170">
        <v>2.68</v>
      </c>
      <c r="H95" s="170">
        <f aca="true" t="shared" si="20" ref="H95">ROUND(F95*G95,2)</f>
        <v>1538.86</v>
      </c>
      <c r="I95" s="170">
        <f>ROUND(G95*(1+$I$12),2)</f>
        <v>3.45</v>
      </c>
      <c r="J95" s="170">
        <f>ROUND(F95*I95,2)</f>
        <v>1980.99</v>
      </c>
    </row>
    <row r="96" spans="1:10" s="36" customFormat="1" ht="15.75">
      <c r="A96" s="174" t="s">
        <v>246</v>
      </c>
      <c r="B96" s="175"/>
      <c r="C96" s="176"/>
      <c r="D96" s="177" t="s">
        <v>20</v>
      </c>
      <c r="E96" s="178"/>
      <c r="F96" s="179"/>
      <c r="G96" s="180"/>
      <c r="H96" s="180">
        <f>SUM(H97:H98)</f>
        <v>48664.4</v>
      </c>
      <c r="I96" s="181"/>
      <c r="J96" s="180">
        <f>SUM(J97:J98)</f>
        <v>62695.58</v>
      </c>
    </row>
    <row r="97" spans="1:10" s="9" customFormat="1" ht="31.5">
      <c r="A97" s="166" t="s">
        <v>247</v>
      </c>
      <c r="B97" s="166" t="s">
        <v>27</v>
      </c>
      <c r="C97" s="171">
        <v>101169</v>
      </c>
      <c r="D97" s="168" t="s">
        <v>157</v>
      </c>
      <c r="E97" s="167" t="s">
        <v>19</v>
      </c>
      <c r="F97" s="172">
        <f>MC!J252</f>
        <v>516.78</v>
      </c>
      <c r="G97" s="170">
        <v>80.08</v>
      </c>
      <c r="H97" s="170">
        <f aca="true" t="shared" si="21" ref="H97:H98">ROUND(F97*G97,2)</f>
        <v>41383.74</v>
      </c>
      <c r="I97" s="170">
        <f>ROUND(G97*(1+$I$12),2)</f>
        <v>103.17</v>
      </c>
      <c r="J97" s="170">
        <f>ROUND(F97*I97,2)</f>
        <v>53316.19</v>
      </c>
    </row>
    <row r="98" spans="1:10" s="8" customFormat="1" ht="31.5">
      <c r="A98" s="166" t="s">
        <v>248</v>
      </c>
      <c r="B98" s="166" t="s">
        <v>27</v>
      </c>
      <c r="C98" s="171">
        <v>94287</v>
      </c>
      <c r="D98" s="168" t="s">
        <v>158</v>
      </c>
      <c r="E98" s="167" t="s">
        <v>21</v>
      </c>
      <c r="F98" s="169">
        <f>MC!J256</f>
        <v>185.4</v>
      </c>
      <c r="G98" s="173">
        <v>39.27</v>
      </c>
      <c r="H98" s="170">
        <f t="shared" si="21"/>
        <v>7280.66</v>
      </c>
      <c r="I98" s="170">
        <f>ROUND(G98*(1+$I$12),2)</f>
        <v>50.59</v>
      </c>
      <c r="J98" s="170">
        <f>ROUND(F98*I98,2)</f>
        <v>9379.39</v>
      </c>
    </row>
    <row r="99" spans="1:10" s="36" customFormat="1" ht="15.75">
      <c r="A99" s="174" t="s">
        <v>249</v>
      </c>
      <c r="B99" s="175"/>
      <c r="C99" s="176"/>
      <c r="D99" s="177" t="s">
        <v>145</v>
      </c>
      <c r="E99" s="178"/>
      <c r="F99" s="179"/>
      <c r="G99" s="180"/>
      <c r="H99" s="180">
        <f>SUM(H100:H104)</f>
        <v>23600.52</v>
      </c>
      <c r="I99" s="181"/>
      <c r="J99" s="180">
        <f>SUM(J100:J104)</f>
        <v>30405.18</v>
      </c>
    </row>
    <row r="100" spans="1:10" s="9" customFormat="1" ht="63">
      <c r="A100" s="166" t="s">
        <v>250</v>
      </c>
      <c r="B100" s="166" t="s">
        <v>27</v>
      </c>
      <c r="C100" s="171">
        <v>94273</v>
      </c>
      <c r="D100" s="168" t="s">
        <v>137</v>
      </c>
      <c r="E100" s="167" t="s">
        <v>21</v>
      </c>
      <c r="F100" s="172">
        <f>MC!J262</f>
        <v>162</v>
      </c>
      <c r="G100" s="170">
        <v>61.15</v>
      </c>
      <c r="H100" s="170">
        <f aca="true" t="shared" si="22" ref="H100:H104">ROUND(F100*G100,2)</f>
        <v>9906.3</v>
      </c>
      <c r="I100" s="170">
        <f>ROUND(G100*(1+$I$12),2)</f>
        <v>78.78</v>
      </c>
      <c r="J100" s="170">
        <f>ROUND(F100*I100,2)</f>
        <v>12762.36</v>
      </c>
    </row>
    <row r="101" spans="1:10" s="8" customFormat="1" ht="47.25">
      <c r="A101" s="166" t="s">
        <v>251</v>
      </c>
      <c r="B101" s="166" t="s">
        <v>27</v>
      </c>
      <c r="C101" s="171">
        <v>94990</v>
      </c>
      <c r="D101" s="168" t="s">
        <v>159</v>
      </c>
      <c r="E101" s="167" t="s">
        <v>22</v>
      </c>
      <c r="F101" s="169">
        <f>MC!J268</f>
        <v>11.66</v>
      </c>
      <c r="G101" s="173">
        <v>729.7</v>
      </c>
      <c r="H101" s="170">
        <f t="shared" si="22"/>
        <v>8508.3</v>
      </c>
      <c r="I101" s="170">
        <f>ROUND(G101*(1+$I$12),2)</f>
        <v>940.07</v>
      </c>
      <c r="J101" s="170">
        <f>ROUND(F101*I101,2)</f>
        <v>10961.22</v>
      </c>
    </row>
    <row r="102" spans="1:10" s="8" customFormat="1" ht="47.25">
      <c r="A102" s="166" t="s">
        <v>252</v>
      </c>
      <c r="B102" s="166" t="s">
        <v>164</v>
      </c>
      <c r="C102" s="171" t="s">
        <v>163</v>
      </c>
      <c r="D102" s="168" t="s">
        <v>162</v>
      </c>
      <c r="E102" s="167" t="s">
        <v>19</v>
      </c>
      <c r="F102" s="169">
        <f>MC!J275</f>
        <v>32.4</v>
      </c>
      <c r="G102" s="170">
        <v>112.9</v>
      </c>
      <c r="H102" s="170">
        <f t="shared" si="22"/>
        <v>3657.96</v>
      </c>
      <c r="I102" s="170">
        <f>ROUND(G102*(1+$I$12),2)</f>
        <v>145.45</v>
      </c>
      <c r="J102" s="170">
        <f>ROUND(F102*I102,2)</f>
        <v>4712.58</v>
      </c>
    </row>
    <row r="103" spans="1:10" s="8" customFormat="1" ht="31.5">
      <c r="A103" s="166" t="s">
        <v>253</v>
      </c>
      <c r="B103" s="166" t="s">
        <v>27</v>
      </c>
      <c r="C103" s="171">
        <v>102498</v>
      </c>
      <c r="D103" s="168" t="s">
        <v>160</v>
      </c>
      <c r="E103" s="167" t="s">
        <v>21</v>
      </c>
      <c r="F103" s="169">
        <f>MC!J282</f>
        <v>162</v>
      </c>
      <c r="G103" s="173">
        <v>1.41</v>
      </c>
      <c r="H103" s="170">
        <f t="shared" si="22"/>
        <v>228.42</v>
      </c>
      <c r="I103" s="170">
        <f>ROUND(G103*(1+$I$12),2)</f>
        <v>1.82</v>
      </c>
      <c r="J103" s="170">
        <f>ROUND(F103*I103,2)</f>
        <v>294.84</v>
      </c>
    </row>
    <row r="104" spans="1:10" s="8" customFormat="1" ht="47.25">
      <c r="A104" s="166" t="s">
        <v>254</v>
      </c>
      <c r="B104" s="166" t="s">
        <v>30</v>
      </c>
      <c r="C104" s="171" t="str">
        <f>'COMPOSIÇÃO C DES'!C38</f>
        <v>CP-III</v>
      </c>
      <c r="D104" s="168" t="s">
        <v>168</v>
      </c>
      <c r="E104" s="310" t="s">
        <v>26</v>
      </c>
      <c r="F104" s="169">
        <f>MC!J285</f>
        <v>6</v>
      </c>
      <c r="G104" s="170">
        <v>216.59</v>
      </c>
      <c r="H104" s="170">
        <f t="shared" si="22"/>
        <v>1299.54</v>
      </c>
      <c r="I104" s="170">
        <f>ROUND(G104*(1+$I$12),2)</f>
        <v>279.03</v>
      </c>
      <c r="J104" s="170">
        <f>ROUND(F104*I104,2)</f>
        <v>1674.18</v>
      </c>
    </row>
    <row r="105" spans="1:10" s="36" customFormat="1" ht="15.75">
      <c r="A105" s="174" t="s">
        <v>255</v>
      </c>
      <c r="B105" s="175"/>
      <c r="C105" s="176"/>
      <c r="D105" s="177" t="s">
        <v>146</v>
      </c>
      <c r="E105" s="178"/>
      <c r="F105" s="179"/>
      <c r="G105" s="180"/>
      <c r="H105" s="180">
        <f>SUM(H106:H107)</f>
        <v>335.97</v>
      </c>
      <c r="I105" s="181"/>
      <c r="J105" s="180">
        <f>SUM(J106:J107)</f>
        <v>432.83</v>
      </c>
    </row>
    <row r="106" spans="1:10" s="9" customFormat="1" ht="31.5">
      <c r="A106" s="166" t="s">
        <v>304</v>
      </c>
      <c r="B106" s="166" t="s">
        <v>281</v>
      </c>
      <c r="C106" s="171">
        <v>5213444</v>
      </c>
      <c r="D106" s="168" t="s">
        <v>173</v>
      </c>
      <c r="E106" s="310" t="s">
        <v>26</v>
      </c>
      <c r="F106" s="172">
        <f>MC!J289</f>
        <v>1</v>
      </c>
      <c r="G106" s="170">
        <v>228.2</v>
      </c>
      <c r="H106" s="170">
        <f aca="true" t="shared" si="23" ref="H106:H107">ROUND(F106*G106,2)</f>
        <v>228.2</v>
      </c>
      <c r="I106" s="170">
        <f>ROUND(G106*(1+$I$12),2)</f>
        <v>293.99</v>
      </c>
      <c r="J106" s="170">
        <f>ROUND(F106*I106,2)</f>
        <v>293.99</v>
      </c>
    </row>
    <row r="107" spans="1:10" s="8" customFormat="1" ht="15.75">
      <c r="A107" s="166" t="s">
        <v>305</v>
      </c>
      <c r="B107" s="166" t="s">
        <v>30</v>
      </c>
      <c r="C107" s="171" t="str">
        <f>'COMPOSIÇÃO C DES'!C50</f>
        <v>CP-IV</v>
      </c>
      <c r="D107" s="168" t="s">
        <v>174</v>
      </c>
      <c r="E107" s="310" t="s">
        <v>26</v>
      </c>
      <c r="F107" s="169">
        <f>MC!J291</f>
        <v>1</v>
      </c>
      <c r="G107" s="173">
        <v>107.77</v>
      </c>
      <c r="H107" s="170">
        <f t="shared" si="23"/>
        <v>107.77</v>
      </c>
      <c r="I107" s="170">
        <f>ROUND(G107*(1+$I$12),2)</f>
        <v>138.84</v>
      </c>
      <c r="J107" s="170">
        <f>ROUND(F107*I107,2)</f>
        <v>138.84</v>
      </c>
    </row>
    <row r="108" spans="1:10" ht="15" customHeight="1">
      <c r="A108" s="23" t="s">
        <v>287</v>
      </c>
      <c r="B108" s="369" t="s">
        <v>143</v>
      </c>
      <c r="C108" s="370"/>
      <c r="D108" s="370"/>
      <c r="E108" s="163"/>
      <c r="F108" s="250"/>
      <c r="G108" s="164"/>
      <c r="H108" s="165">
        <f>H109+H111+H114+H120</f>
        <v>101048.26</v>
      </c>
      <c r="I108" s="165"/>
      <c r="J108" s="165">
        <f>J109+J111+J114+J120</f>
        <v>130180.97</v>
      </c>
    </row>
    <row r="109" spans="1:10" s="36" customFormat="1" ht="15.75">
      <c r="A109" s="174" t="s">
        <v>288</v>
      </c>
      <c r="B109" s="175"/>
      <c r="C109" s="176"/>
      <c r="D109" s="177" t="s">
        <v>144</v>
      </c>
      <c r="E109" s="178"/>
      <c r="F109" s="179"/>
      <c r="G109" s="180"/>
      <c r="H109" s="180">
        <f>H110</f>
        <v>2075.93</v>
      </c>
      <c r="I109" s="181"/>
      <c r="J109" s="180">
        <f>J110</f>
        <v>2672.37</v>
      </c>
    </row>
    <row r="110" spans="1:10" s="9" customFormat="1" ht="31.5">
      <c r="A110" s="166" t="s">
        <v>289</v>
      </c>
      <c r="B110" s="166" t="s">
        <v>27</v>
      </c>
      <c r="C110" s="171">
        <v>100576</v>
      </c>
      <c r="D110" s="168" t="s">
        <v>156</v>
      </c>
      <c r="E110" s="167" t="s">
        <v>19</v>
      </c>
      <c r="F110" s="172">
        <f>MC!J296</f>
        <v>774.6</v>
      </c>
      <c r="G110" s="170">
        <v>2.68</v>
      </c>
      <c r="H110" s="170">
        <f aca="true" t="shared" si="24" ref="H110">ROUND(F110*G110,2)</f>
        <v>2075.93</v>
      </c>
      <c r="I110" s="170">
        <f>ROUND(G110*(1+$I$12),2)</f>
        <v>3.45</v>
      </c>
      <c r="J110" s="170">
        <f>ROUND(F110*I110,2)</f>
        <v>2672.37</v>
      </c>
    </row>
    <row r="111" spans="1:10" s="36" customFormat="1" ht="15.75">
      <c r="A111" s="174" t="s">
        <v>290</v>
      </c>
      <c r="B111" s="175"/>
      <c r="C111" s="176"/>
      <c r="D111" s="177" t="s">
        <v>20</v>
      </c>
      <c r="E111" s="178"/>
      <c r="F111" s="179"/>
      <c r="G111" s="180"/>
      <c r="H111" s="180">
        <f>SUM(H112:H113)</f>
        <v>65730.86</v>
      </c>
      <c r="I111" s="181"/>
      <c r="J111" s="180">
        <f>SUM(J112:J113)</f>
        <v>84682.73</v>
      </c>
    </row>
    <row r="112" spans="1:10" s="9" customFormat="1" ht="31.5">
      <c r="A112" s="166" t="s">
        <v>291</v>
      </c>
      <c r="B112" s="166" t="s">
        <v>27</v>
      </c>
      <c r="C112" s="171">
        <v>101169</v>
      </c>
      <c r="D112" s="168" t="s">
        <v>157</v>
      </c>
      <c r="E112" s="167" t="s">
        <v>19</v>
      </c>
      <c r="F112" s="172">
        <f>MC!J302</f>
        <v>697.14</v>
      </c>
      <c r="G112" s="170">
        <v>80.08</v>
      </c>
      <c r="H112" s="170">
        <f aca="true" t="shared" si="25" ref="H112:H113">ROUND(F112*G112,2)</f>
        <v>55826.97</v>
      </c>
      <c r="I112" s="170">
        <f>ROUND(G112*(1+$I$12),2)</f>
        <v>103.17</v>
      </c>
      <c r="J112" s="170">
        <f>ROUND(F112*I112,2)</f>
        <v>71923.93</v>
      </c>
    </row>
    <row r="113" spans="1:10" s="8" customFormat="1" ht="31.5">
      <c r="A113" s="166" t="s">
        <v>292</v>
      </c>
      <c r="B113" s="166" t="s">
        <v>27</v>
      </c>
      <c r="C113" s="171">
        <v>94287</v>
      </c>
      <c r="D113" s="168" t="s">
        <v>158</v>
      </c>
      <c r="E113" s="167" t="s">
        <v>21</v>
      </c>
      <c r="F113" s="169">
        <f>MC!J307</f>
        <v>252.2</v>
      </c>
      <c r="G113" s="173">
        <v>39.27</v>
      </c>
      <c r="H113" s="170">
        <f t="shared" si="25"/>
        <v>9903.89</v>
      </c>
      <c r="I113" s="170">
        <f>ROUND(G113*(1+$I$12),2)</f>
        <v>50.59</v>
      </c>
      <c r="J113" s="170">
        <f>ROUND(F113*I113,2)</f>
        <v>12758.8</v>
      </c>
    </row>
    <row r="114" spans="1:10" s="36" customFormat="1" ht="15.75">
      <c r="A114" s="174" t="s">
        <v>293</v>
      </c>
      <c r="B114" s="175"/>
      <c r="C114" s="176"/>
      <c r="D114" s="177" t="s">
        <v>145</v>
      </c>
      <c r="E114" s="178"/>
      <c r="F114" s="179"/>
      <c r="G114" s="180"/>
      <c r="H114" s="180">
        <f>SUM(H115:H119)</f>
        <v>32797.73</v>
      </c>
      <c r="I114" s="181"/>
      <c r="J114" s="180">
        <f>SUM(J115:J119)</f>
        <v>42254.2</v>
      </c>
    </row>
    <row r="115" spans="1:10" s="9" customFormat="1" ht="63">
      <c r="A115" s="166" t="s">
        <v>294</v>
      </c>
      <c r="B115" s="166" t="s">
        <v>27</v>
      </c>
      <c r="C115" s="171">
        <v>94273</v>
      </c>
      <c r="D115" s="168" t="s">
        <v>137</v>
      </c>
      <c r="E115" s="167" t="s">
        <v>21</v>
      </c>
      <c r="F115" s="172">
        <f>MC!J314</f>
        <v>228.8</v>
      </c>
      <c r="G115" s="170">
        <v>61.15</v>
      </c>
      <c r="H115" s="170">
        <f aca="true" t="shared" si="26" ref="H115:H119">ROUND(F115*G115,2)</f>
        <v>13991.12</v>
      </c>
      <c r="I115" s="170">
        <f>ROUND(G115*(1+$I$12),2)</f>
        <v>78.78</v>
      </c>
      <c r="J115" s="170">
        <f>ROUND(F115*I115,2)</f>
        <v>18024.86</v>
      </c>
    </row>
    <row r="116" spans="1:10" s="8" customFormat="1" ht="47.25">
      <c r="A116" s="166" t="s">
        <v>295</v>
      </c>
      <c r="B116" s="166" t="s">
        <v>27</v>
      </c>
      <c r="C116" s="171">
        <v>94990</v>
      </c>
      <c r="D116" s="168" t="s">
        <v>159</v>
      </c>
      <c r="E116" s="167" t="s">
        <v>22</v>
      </c>
      <c r="F116" s="169">
        <f>MC!J321</f>
        <v>16.47</v>
      </c>
      <c r="G116" s="173">
        <v>729.7</v>
      </c>
      <c r="H116" s="170">
        <f t="shared" si="26"/>
        <v>12018.16</v>
      </c>
      <c r="I116" s="170">
        <f>ROUND(G116*(1+$I$12),2)</f>
        <v>940.07</v>
      </c>
      <c r="J116" s="170">
        <f>ROUND(F116*I116,2)</f>
        <v>15482.95</v>
      </c>
    </row>
    <row r="117" spans="1:10" s="8" customFormat="1" ht="47.25">
      <c r="A117" s="166" t="s">
        <v>296</v>
      </c>
      <c r="B117" s="166" t="s">
        <v>164</v>
      </c>
      <c r="C117" s="171" t="s">
        <v>163</v>
      </c>
      <c r="D117" s="168" t="s">
        <v>162</v>
      </c>
      <c r="E117" s="167" t="s">
        <v>19</v>
      </c>
      <c r="F117" s="169">
        <f>MC!J329</f>
        <v>45.76</v>
      </c>
      <c r="G117" s="170">
        <v>112.9</v>
      </c>
      <c r="H117" s="170">
        <f t="shared" si="26"/>
        <v>5166.3</v>
      </c>
      <c r="I117" s="170">
        <f>ROUND(G117*(1+$I$12),2)</f>
        <v>145.45</v>
      </c>
      <c r="J117" s="170">
        <f>ROUND(F117*I117,2)</f>
        <v>6655.79</v>
      </c>
    </row>
    <row r="118" spans="1:10" s="8" customFormat="1" ht="31.5">
      <c r="A118" s="166" t="s">
        <v>297</v>
      </c>
      <c r="B118" s="166" t="s">
        <v>27</v>
      </c>
      <c r="C118" s="171">
        <v>102498</v>
      </c>
      <c r="D118" s="168" t="s">
        <v>160</v>
      </c>
      <c r="E118" s="167" t="s">
        <v>21</v>
      </c>
      <c r="F118" s="169">
        <f>MC!J337</f>
        <v>228.8</v>
      </c>
      <c r="G118" s="173">
        <v>1.41</v>
      </c>
      <c r="H118" s="170">
        <f t="shared" si="26"/>
        <v>322.61</v>
      </c>
      <c r="I118" s="170">
        <f>ROUND(G118*(1+$I$12),2)</f>
        <v>1.82</v>
      </c>
      <c r="J118" s="170">
        <f>ROUND(F118*I118,2)</f>
        <v>416.42</v>
      </c>
    </row>
    <row r="119" spans="1:10" s="8" customFormat="1" ht="47.25">
      <c r="A119" s="166" t="s">
        <v>298</v>
      </c>
      <c r="B119" s="166" t="s">
        <v>30</v>
      </c>
      <c r="C119" s="171" t="str">
        <f>'COMPOSIÇÃO C DES'!C38</f>
        <v>CP-III</v>
      </c>
      <c r="D119" s="168" t="s">
        <v>168</v>
      </c>
      <c r="E119" s="310" t="s">
        <v>26</v>
      </c>
      <c r="F119" s="169">
        <f>MC!J340</f>
        <v>6</v>
      </c>
      <c r="G119" s="170">
        <v>216.59</v>
      </c>
      <c r="H119" s="170">
        <f t="shared" si="26"/>
        <v>1299.54</v>
      </c>
      <c r="I119" s="170">
        <f>ROUND(G119*(1+$I$12),2)</f>
        <v>279.03</v>
      </c>
      <c r="J119" s="170">
        <f>ROUND(F119*I119,2)</f>
        <v>1674.18</v>
      </c>
    </row>
    <row r="120" spans="1:10" s="36" customFormat="1" ht="15.75">
      <c r="A120" s="174" t="s">
        <v>299</v>
      </c>
      <c r="B120" s="175"/>
      <c r="C120" s="176"/>
      <c r="D120" s="177" t="s">
        <v>146</v>
      </c>
      <c r="E120" s="178"/>
      <c r="F120" s="179"/>
      <c r="G120" s="180"/>
      <c r="H120" s="180">
        <f>SUM(H121:H122)</f>
        <v>443.74</v>
      </c>
      <c r="I120" s="181"/>
      <c r="J120" s="180">
        <f>SUM(J121:J122)</f>
        <v>571.67</v>
      </c>
    </row>
    <row r="121" spans="1:10" s="9" customFormat="1" ht="31.5">
      <c r="A121" s="166" t="s">
        <v>300</v>
      </c>
      <c r="B121" s="166" t="s">
        <v>281</v>
      </c>
      <c r="C121" s="171">
        <v>5213444</v>
      </c>
      <c r="D121" s="168" t="s">
        <v>173</v>
      </c>
      <c r="E121" s="310" t="s">
        <v>26</v>
      </c>
      <c r="F121" s="172">
        <f>MC!J344</f>
        <v>1</v>
      </c>
      <c r="G121" s="170">
        <v>228.2</v>
      </c>
      <c r="H121" s="170">
        <f aca="true" t="shared" si="27" ref="H121:H122">ROUND(F121*G121,2)</f>
        <v>228.2</v>
      </c>
      <c r="I121" s="170">
        <f>ROUND(G121*(1+$I$12),2)</f>
        <v>293.99</v>
      </c>
      <c r="J121" s="170">
        <f>ROUND(F121*I121,2)</f>
        <v>293.99</v>
      </c>
    </row>
    <row r="122" spans="1:10" s="8" customFormat="1" ht="15.75">
      <c r="A122" s="166" t="s">
        <v>301</v>
      </c>
      <c r="B122" s="166" t="s">
        <v>30</v>
      </c>
      <c r="C122" s="171" t="str">
        <f>'COMPOSIÇÃO C DES'!C50</f>
        <v>CP-IV</v>
      </c>
      <c r="D122" s="168" t="s">
        <v>174</v>
      </c>
      <c r="E122" s="310" t="s">
        <v>26</v>
      </c>
      <c r="F122" s="169">
        <f>MC!J346</f>
        <v>2</v>
      </c>
      <c r="G122" s="173">
        <v>107.77</v>
      </c>
      <c r="H122" s="170">
        <f t="shared" si="27"/>
        <v>215.54</v>
      </c>
      <c r="I122" s="170">
        <f>ROUND(G122*(1+$I$12),2)</f>
        <v>138.84</v>
      </c>
      <c r="J122" s="170">
        <f>ROUND(F122*I122,2)</f>
        <v>277.68</v>
      </c>
    </row>
    <row r="123" spans="1:10" s="1" customFormat="1" ht="15.75">
      <c r="A123" s="182"/>
      <c r="B123" s="183"/>
      <c r="C123" s="184"/>
      <c r="D123" s="185"/>
      <c r="E123" s="184"/>
      <c r="F123" s="367"/>
      <c r="G123" s="367"/>
      <c r="H123" s="367"/>
      <c r="I123" s="367"/>
      <c r="J123" s="368"/>
    </row>
    <row r="124" spans="1:10" s="1" customFormat="1" ht="15.75">
      <c r="A124" s="365" t="s">
        <v>49</v>
      </c>
      <c r="B124" s="366"/>
      <c r="C124" s="366"/>
      <c r="D124" s="366"/>
      <c r="E124" s="366"/>
      <c r="F124" s="366"/>
      <c r="G124" s="366"/>
      <c r="H124" s="186">
        <f>H16+H18+H33+H48+H63+H78+H93+H108+H14</f>
        <v>660026.95</v>
      </c>
      <c r="I124" s="186"/>
      <c r="J124" s="186">
        <f>J16+J18+J33+J48+J63+J78+J93+J108+J14</f>
        <v>850315.94</v>
      </c>
    </row>
    <row r="125" spans="1:10" s="1" customFormat="1" ht="33.75" customHeight="1">
      <c r="A125" s="187" t="s">
        <v>50</v>
      </c>
      <c r="B125" s="188"/>
      <c r="C125" s="189"/>
      <c r="D125" s="190">
        <f>J124</f>
        <v>850315.94</v>
      </c>
      <c r="E125" s="364" t="s">
        <v>309</v>
      </c>
      <c r="F125" s="364"/>
      <c r="G125" s="364"/>
      <c r="H125" s="364"/>
      <c r="I125" s="364"/>
      <c r="J125" s="364"/>
    </row>
    <row r="126" spans="1:10" s="1" customFormat="1" ht="15">
      <c r="A126" s="42"/>
      <c r="B126" s="42"/>
      <c r="C126" s="35"/>
      <c r="D126" s="5"/>
      <c r="E126" s="38"/>
      <c r="F126" s="40"/>
      <c r="G126" s="6"/>
      <c r="H126" s="6"/>
      <c r="I126" s="6"/>
      <c r="J126" s="2"/>
    </row>
    <row r="127" spans="1:10" s="4" customFormat="1" ht="15">
      <c r="A127" s="42"/>
      <c r="B127" s="42"/>
      <c r="C127" s="35"/>
      <c r="D127" s="5"/>
      <c r="E127" s="38"/>
      <c r="F127" s="40"/>
      <c r="G127" s="6"/>
      <c r="H127" s="6"/>
      <c r="I127" s="6"/>
      <c r="J127" s="2"/>
    </row>
    <row r="128" spans="1:10" s="3" customFormat="1" ht="15">
      <c r="A128" s="42"/>
      <c r="B128" s="42"/>
      <c r="C128" s="35"/>
      <c r="D128" s="5"/>
      <c r="E128" s="38"/>
      <c r="F128" s="40"/>
      <c r="G128" s="6"/>
      <c r="H128" s="6"/>
      <c r="I128" s="6"/>
      <c r="J128" s="2"/>
    </row>
    <row r="129" spans="1:10" s="1" customFormat="1" ht="15">
      <c r="A129" s="42"/>
      <c r="B129" s="42"/>
      <c r="C129" s="35"/>
      <c r="D129" s="5"/>
      <c r="E129" s="38"/>
      <c r="F129" s="40"/>
      <c r="G129" s="6"/>
      <c r="H129" s="6"/>
      <c r="I129" s="6"/>
      <c r="J129" s="2"/>
    </row>
    <row r="130" spans="1:10" s="1" customFormat="1" ht="15">
      <c r="A130" s="42"/>
      <c r="B130" s="42"/>
      <c r="C130" s="35"/>
      <c r="D130" s="5"/>
      <c r="E130" s="38"/>
      <c r="F130" s="40"/>
      <c r="G130" s="6"/>
      <c r="H130" s="6"/>
      <c r="I130" s="6"/>
      <c r="J130" s="2"/>
    </row>
    <row r="131" spans="1:10" s="1" customFormat="1" ht="24.75" customHeight="1">
      <c r="A131" s="42"/>
      <c r="B131" s="42"/>
      <c r="C131" s="35"/>
      <c r="D131" s="5"/>
      <c r="E131" s="38"/>
      <c r="F131" s="40"/>
      <c r="G131" s="6"/>
      <c r="H131" s="170"/>
      <c r="I131" s="6"/>
      <c r="J131" s="2"/>
    </row>
    <row r="132" spans="1:10" s="4" customFormat="1" ht="15">
      <c r="A132" s="42"/>
      <c r="B132" s="42"/>
      <c r="C132" s="35"/>
      <c r="D132" s="5"/>
      <c r="E132" s="38"/>
      <c r="F132" s="40"/>
      <c r="G132" s="6"/>
      <c r="H132" s="6"/>
      <c r="I132" s="6"/>
      <c r="J132" s="2"/>
    </row>
    <row r="133" spans="1:10" s="1" customFormat="1" ht="15">
      <c r="A133" s="42"/>
      <c r="B133" s="42"/>
      <c r="C133" s="35"/>
      <c r="D133" s="5"/>
      <c r="E133" s="38"/>
      <c r="F133" s="40"/>
      <c r="G133" s="6"/>
      <c r="H133" s="6"/>
      <c r="I133" s="6"/>
      <c r="J133" s="2"/>
    </row>
    <row r="134" spans="1:10" s="1" customFormat="1" ht="24.75" customHeight="1">
      <c r="A134" s="42"/>
      <c r="B134" s="42"/>
      <c r="C134" s="35"/>
      <c r="D134" s="5"/>
      <c r="E134" s="38"/>
      <c r="F134" s="40"/>
      <c r="G134" s="6"/>
      <c r="H134" s="6"/>
      <c r="I134" s="6"/>
      <c r="J134" s="2"/>
    </row>
    <row r="135" spans="1:10" s="1" customFormat="1" ht="15">
      <c r="A135" s="42"/>
      <c r="B135" s="42"/>
      <c r="C135" s="35"/>
      <c r="D135" s="5"/>
      <c r="E135" s="38"/>
      <c r="F135" s="40"/>
      <c r="G135" s="6"/>
      <c r="H135" s="6"/>
      <c r="I135" s="6"/>
      <c r="J135" s="2"/>
    </row>
    <row r="136" spans="1:10" s="1" customFormat="1" ht="15">
      <c r="A136" s="42"/>
      <c r="B136" s="42"/>
      <c r="C136" s="35"/>
      <c r="D136" s="5"/>
      <c r="E136" s="38"/>
      <c r="F136" s="40"/>
      <c r="G136" s="6"/>
      <c r="H136" s="6"/>
      <c r="I136" s="6"/>
      <c r="J136" s="2"/>
    </row>
    <row r="137" spans="1:10" s="1" customFormat="1" ht="15">
      <c r="A137" s="42"/>
      <c r="B137" s="42"/>
      <c r="C137" s="35"/>
      <c r="D137" s="5"/>
      <c r="E137" s="38"/>
      <c r="F137" s="40"/>
      <c r="G137" s="6"/>
      <c r="H137" s="6"/>
      <c r="I137" s="6"/>
      <c r="J137" s="2"/>
    </row>
    <row r="138" spans="1:10" s="1" customFormat="1" ht="15">
      <c r="A138" s="42"/>
      <c r="B138" s="42"/>
      <c r="C138" s="35"/>
      <c r="D138" s="5"/>
      <c r="E138" s="38"/>
      <c r="F138" s="40"/>
      <c r="G138" s="6"/>
      <c r="H138" s="6"/>
      <c r="I138" s="6"/>
      <c r="J138" s="2"/>
    </row>
    <row r="139" spans="1:10" s="1" customFormat="1" ht="15">
      <c r="A139" s="42"/>
      <c r="B139" s="42"/>
      <c r="C139" s="35"/>
      <c r="D139" s="5"/>
      <c r="E139" s="38"/>
      <c r="F139" s="40"/>
      <c r="G139" s="6"/>
      <c r="H139" s="6"/>
      <c r="I139" s="6"/>
      <c r="J139" s="2"/>
    </row>
    <row r="140" spans="1:10" s="1" customFormat="1" ht="15">
      <c r="A140" s="42"/>
      <c r="B140" s="42"/>
      <c r="C140" s="35"/>
      <c r="D140" s="5"/>
      <c r="E140" s="38"/>
      <c r="F140" s="40"/>
      <c r="G140" s="6"/>
      <c r="H140" s="6"/>
      <c r="I140" s="6"/>
      <c r="J140" s="2"/>
    </row>
    <row r="141" spans="1:10" s="1" customFormat="1" ht="15">
      <c r="A141" s="42"/>
      <c r="B141" s="42"/>
      <c r="C141" s="35"/>
      <c r="D141" s="5"/>
      <c r="E141" s="38"/>
      <c r="F141" s="40"/>
      <c r="G141" s="6"/>
      <c r="H141" s="6"/>
      <c r="I141" s="6"/>
      <c r="J141" s="2"/>
    </row>
    <row r="142" spans="1:10" s="1" customFormat="1" ht="15">
      <c r="A142" s="7"/>
      <c r="B142" s="7"/>
      <c r="C142" s="35"/>
      <c r="D142" s="5"/>
      <c r="E142" s="38"/>
      <c r="F142" s="40"/>
      <c r="G142" s="6"/>
      <c r="H142" s="6"/>
      <c r="I142" s="6"/>
      <c r="J142" s="2"/>
    </row>
    <row r="144" spans="1:10" s="1" customFormat="1" ht="15">
      <c r="A144" s="7"/>
      <c r="B144" s="7"/>
      <c r="C144" s="35"/>
      <c r="D144" s="5"/>
      <c r="E144" s="38"/>
      <c r="F144" s="40"/>
      <c r="G144" s="6"/>
      <c r="H144" s="6"/>
      <c r="I144" s="6"/>
      <c r="J144" s="2"/>
    </row>
    <row r="145" spans="1:10" s="1" customFormat="1" ht="15">
      <c r="A145" s="7"/>
      <c r="B145" s="7"/>
      <c r="C145" s="35"/>
      <c r="D145" s="5"/>
      <c r="E145" s="38"/>
      <c r="F145" s="40"/>
      <c r="G145" s="6"/>
      <c r="H145" s="6"/>
      <c r="I145" s="6"/>
      <c r="J145" s="2"/>
    </row>
    <row r="147" spans="1:10" s="1" customFormat="1" ht="24.75" customHeight="1">
      <c r="A147" s="7"/>
      <c r="B147" s="7"/>
      <c r="C147" s="35"/>
      <c r="D147" s="5"/>
      <c r="E147" s="38"/>
      <c r="F147" s="40"/>
      <c r="G147" s="6"/>
      <c r="H147" s="6"/>
      <c r="I147" s="6"/>
      <c r="J147" s="2"/>
    </row>
    <row r="148" spans="1:10" s="1" customFormat="1" ht="24.75" customHeight="1">
      <c r="A148" s="7"/>
      <c r="B148" s="7"/>
      <c r="C148" s="35"/>
      <c r="D148" s="5"/>
      <c r="E148" s="38"/>
      <c r="F148" s="40"/>
      <c r="G148" s="6"/>
      <c r="H148" s="6"/>
      <c r="I148" s="6"/>
      <c r="J148" s="2"/>
    </row>
    <row r="149" spans="1:10" s="1" customFormat="1" ht="24.75" customHeight="1">
      <c r="A149" s="7"/>
      <c r="B149" s="7"/>
      <c r="C149" s="35"/>
      <c r="D149" s="5"/>
      <c r="E149" s="38"/>
      <c r="F149" s="40"/>
      <c r="G149" s="6"/>
      <c r="H149" s="6"/>
      <c r="I149" s="6"/>
      <c r="J149" s="2"/>
    </row>
    <row r="151" spans="1:10" s="1" customFormat="1" ht="24.75" customHeight="1">
      <c r="A151" s="7"/>
      <c r="B151" s="7"/>
      <c r="C151" s="35"/>
      <c r="D151" s="5"/>
      <c r="E151" s="38"/>
      <c r="F151" s="40"/>
      <c r="G151" s="6"/>
      <c r="H151" s="6"/>
      <c r="I151" s="6"/>
      <c r="J151" s="2"/>
    </row>
    <row r="153" spans="1:10" s="1" customFormat="1" ht="24.75" customHeight="1">
      <c r="A153" s="7"/>
      <c r="B153" s="7"/>
      <c r="C153" s="35"/>
      <c r="D153" s="5"/>
      <c r="E153" s="38"/>
      <c r="F153" s="40"/>
      <c r="G153" s="6"/>
      <c r="H153" s="6"/>
      <c r="I153" s="6"/>
      <c r="J153" s="2"/>
    </row>
    <row r="154" spans="1:10" s="1" customFormat="1" ht="24.75" customHeight="1">
      <c r="A154" s="7"/>
      <c r="B154" s="7"/>
      <c r="C154" s="35"/>
      <c r="D154" s="5"/>
      <c r="E154" s="38"/>
      <c r="F154" s="40"/>
      <c r="G154" s="6"/>
      <c r="H154" s="6"/>
      <c r="I154" s="6"/>
      <c r="J154" s="2"/>
    </row>
    <row r="156" spans="1:10" s="1" customFormat="1" ht="24.75" customHeight="1">
      <c r="A156" s="7"/>
      <c r="B156" s="7"/>
      <c r="C156" s="35"/>
      <c r="D156" s="5"/>
      <c r="E156" s="38"/>
      <c r="F156" s="40"/>
      <c r="G156" s="6"/>
      <c r="H156" s="6"/>
      <c r="I156" s="6"/>
      <c r="J156" s="2"/>
    </row>
    <row r="157" spans="1:10" s="1" customFormat="1" ht="24.75" customHeight="1">
      <c r="A157" s="7"/>
      <c r="B157" s="7"/>
      <c r="C157" s="35"/>
      <c r="D157" s="5"/>
      <c r="E157" s="38"/>
      <c r="F157" s="40"/>
      <c r="G157" s="6"/>
      <c r="H157" s="6"/>
      <c r="I157" s="6"/>
      <c r="J157" s="2"/>
    </row>
    <row r="159" spans="1:10" s="1" customFormat="1" ht="15">
      <c r="A159" s="7"/>
      <c r="B159" s="7"/>
      <c r="C159" s="35"/>
      <c r="D159" s="5"/>
      <c r="E159" s="38"/>
      <c r="F159" s="40"/>
      <c r="G159" s="6"/>
      <c r="H159" s="6"/>
      <c r="I159" s="6"/>
      <c r="J159" s="2"/>
    </row>
    <row r="160" spans="1:10" s="1" customFormat="1" ht="15">
      <c r="A160" s="7"/>
      <c r="B160" s="7"/>
      <c r="C160" s="35"/>
      <c r="D160" s="5"/>
      <c r="E160" s="38"/>
      <c r="F160" s="40"/>
      <c r="G160" s="6"/>
      <c r="H160" s="6"/>
      <c r="I160" s="6"/>
      <c r="J160" s="2"/>
    </row>
    <row r="161" spans="1:10" s="1" customFormat="1" ht="15">
      <c r="A161" s="7"/>
      <c r="B161" s="7"/>
      <c r="C161" s="35"/>
      <c r="D161" s="5"/>
      <c r="E161" s="38"/>
      <c r="F161" s="40"/>
      <c r="G161" s="6"/>
      <c r="H161" s="6"/>
      <c r="I161" s="6"/>
      <c r="J161" s="2"/>
    </row>
    <row r="162" spans="1:10" s="1" customFormat="1" ht="24.75" customHeight="1">
      <c r="A162" s="7"/>
      <c r="B162" s="7"/>
      <c r="C162" s="35"/>
      <c r="D162" s="5"/>
      <c r="E162" s="38"/>
      <c r="F162" s="40"/>
      <c r="G162" s="6"/>
      <c r="H162" s="6"/>
      <c r="I162" s="6"/>
      <c r="J162" s="2"/>
    </row>
    <row r="164" spans="1:10" s="1" customFormat="1" ht="15">
      <c r="A164" s="7"/>
      <c r="B164" s="7"/>
      <c r="C164" s="35"/>
      <c r="D164" s="5"/>
      <c r="E164" s="38"/>
      <c r="F164" s="40"/>
      <c r="G164" s="6"/>
      <c r="H164" s="6"/>
      <c r="I164" s="6"/>
      <c r="J164" s="2"/>
    </row>
    <row r="165" spans="1:10" s="1" customFormat="1" ht="24.75" customHeight="1">
      <c r="A165" s="7"/>
      <c r="B165" s="7"/>
      <c r="C165" s="35"/>
      <c r="D165" s="5"/>
      <c r="E165" s="38"/>
      <c r="F165" s="40"/>
      <c r="G165" s="6"/>
      <c r="H165" s="6"/>
      <c r="I165" s="6"/>
      <c r="J165" s="2"/>
    </row>
    <row r="167" spans="1:10" s="1" customFormat="1" ht="24.75" customHeight="1">
      <c r="A167" s="7"/>
      <c r="B167" s="7"/>
      <c r="C167" s="35"/>
      <c r="D167" s="5"/>
      <c r="E167" s="38"/>
      <c r="F167" s="40"/>
      <c r="G167" s="6"/>
      <c r="H167" s="6"/>
      <c r="I167" s="6"/>
      <c r="J167" s="2"/>
    </row>
    <row r="169" spans="1:10" s="1" customFormat="1" ht="24.75" customHeight="1">
      <c r="A169" s="7"/>
      <c r="B169" s="7"/>
      <c r="C169" s="35"/>
      <c r="D169" s="5"/>
      <c r="E169" s="38"/>
      <c r="F169" s="40"/>
      <c r="G169" s="6"/>
      <c r="H169" s="6"/>
      <c r="I169" s="6"/>
      <c r="J169" s="2"/>
    </row>
    <row r="171" spans="1:10" s="1" customFormat="1" ht="15">
      <c r="A171" s="7"/>
      <c r="B171" s="7"/>
      <c r="C171" s="35"/>
      <c r="D171" s="5"/>
      <c r="E171" s="38"/>
      <c r="F171" s="40"/>
      <c r="G171" s="6"/>
      <c r="H171" s="6"/>
      <c r="I171" s="6"/>
      <c r="J171" s="2"/>
    </row>
    <row r="172" spans="1:10" s="1" customFormat="1" ht="15">
      <c r="A172" s="7"/>
      <c r="B172" s="7"/>
      <c r="C172" s="35"/>
      <c r="D172" s="5"/>
      <c r="E172" s="38"/>
      <c r="F172" s="40"/>
      <c r="G172" s="6"/>
      <c r="H172" s="6"/>
      <c r="I172" s="6"/>
      <c r="J172" s="2"/>
    </row>
    <row r="173" spans="1:10" s="1" customFormat="1" ht="15">
      <c r="A173" s="7"/>
      <c r="B173" s="7"/>
      <c r="C173" s="35"/>
      <c r="D173" s="5"/>
      <c r="E173" s="38"/>
      <c r="F173" s="40"/>
      <c r="G173" s="6"/>
      <c r="H173" s="6"/>
      <c r="I173" s="6"/>
      <c r="J173" s="2"/>
    </row>
    <row r="174" spans="1:10" s="1" customFormat="1" ht="15">
      <c r="A174" s="7"/>
      <c r="B174" s="7"/>
      <c r="C174" s="35"/>
      <c r="D174" s="5"/>
      <c r="E174" s="38"/>
      <c r="F174" s="40"/>
      <c r="G174" s="6"/>
      <c r="H174" s="6"/>
      <c r="I174" s="6"/>
      <c r="J174" s="2"/>
    </row>
    <row r="175" spans="1:10" s="1" customFormat="1" ht="15">
      <c r="A175" s="7"/>
      <c r="B175" s="7"/>
      <c r="C175" s="35"/>
      <c r="D175" s="5"/>
      <c r="E175" s="38"/>
      <c r="F175" s="40"/>
      <c r="G175" s="6"/>
      <c r="H175" s="6"/>
      <c r="I175" s="6"/>
      <c r="J175" s="2"/>
    </row>
    <row r="176" spans="1:10" s="1" customFormat="1" ht="15">
      <c r="A176" s="7"/>
      <c r="B176" s="7"/>
      <c r="C176" s="35"/>
      <c r="D176" s="5"/>
      <c r="E176" s="38"/>
      <c r="F176" s="40"/>
      <c r="G176" s="6"/>
      <c r="H176" s="6"/>
      <c r="I176" s="6"/>
      <c r="J176" s="2"/>
    </row>
    <row r="178" spans="1:10" s="1" customFormat="1" ht="15">
      <c r="A178" s="7"/>
      <c r="B178" s="7"/>
      <c r="C178" s="35"/>
      <c r="D178" s="5"/>
      <c r="E178" s="38"/>
      <c r="F178" s="40"/>
      <c r="G178" s="6"/>
      <c r="H178" s="6"/>
      <c r="I178" s="6"/>
      <c r="J178" s="2"/>
    </row>
    <row r="181" spans="1:10" s="3" customFormat="1" ht="15">
      <c r="A181" s="7"/>
      <c r="B181" s="7"/>
      <c r="C181" s="35"/>
      <c r="D181" s="5"/>
      <c r="E181" s="38"/>
      <c r="F181" s="40"/>
      <c r="G181" s="6"/>
      <c r="H181" s="6"/>
      <c r="I181" s="6"/>
      <c r="J181" s="2"/>
    </row>
    <row r="182" spans="1:10" s="3" customFormat="1" ht="15">
      <c r="A182" s="7"/>
      <c r="B182" s="7"/>
      <c r="C182" s="35"/>
      <c r="D182" s="5"/>
      <c r="E182" s="38"/>
      <c r="F182" s="40"/>
      <c r="G182" s="6"/>
      <c r="H182" s="6"/>
      <c r="I182" s="6"/>
      <c r="J182" s="2"/>
    </row>
    <row r="183" spans="1:10" s="3" customFormat="1" ht="15">
      <c r="A183" s="7"/>
      <c r="B183" s="7"/>
      <c r="C183" s="35"/>
      <c r="D183" s="5"/>
      <c r="E183" s="38"/>
      <c r="F183" s="40"/>
      <c r="G183" s="6"/>
      <c r="H183" s="6"/>
      <c r="I183" s="6"/>
      <c r="J183" s="2"/>
    </row>
    <row r="185" spans="1:10" s="1" customFormat="1" ht="15">
      <c r="A185" s="7"/>
      <c r="B185" s="7"/>
      <c r="C185" s="35"/>
      <c r="D185" s="5"/>
      <c r="E185" s="38"/>
      <c r="F185" s="40"/>
      <c r="G185" s="6"/>
      <c r="H185" s="6"/>
      <c r="I185" s="6"/>
      <c r="J185" s="2"/>
    </row>
    <row r="187" spans="1:10" s="1" customFormat="1" ht="15">
      <c r="A187" s="7"/>
      <c r="B187" s="7"/>
      <c r="C187" s="35"/>
      <c r="D187" s="5"/>
      <c r="E187" s="38"/>
      <c r="F187" s="40"/>
      <c r="G187" s="6"/>
      <c r="H187" s="6"/>
      <c r="I187" s="6"/>
      <c r="J187" s="2"/>
    </row>
    <row r="191" spans="1:10" s="3" customFormat="1" ht="17.25" customHeight="1">
      <c r="A191" s="7"/>
      <c r="B191" s="7"/>
      <c r="C191" s="35"/>
      <c r="D191" s="5"/>
      <c r="E191" s="38"/>
      <c r="F191" s="40"/>
      <c r="G191" s="6"/>
      <c r="H191" s="6"/>
      <c r="I191" s="6"/>
      <c r="J191" s="2"/>
    </row>
  </sheetData>
  <mergeCells count="22">
    <mergeCell ref="D1:J2"/>
    <mergeCell ref="D3:J5"/>
    <mergeCell ref="E125:J125"/>
    <mergeCell ref="A124:G124"/>
    <mergeCell ref="F123:J123"/>
    <mergeCell ref="B18:D18"/>
    <mergeCell ref="B33:D33"/>
    <mergeCell ref="B48:D48"/>
    <mergeCell ref="B63:D63"/>
    <mergeCell ref="B78:D78"/>
    <mergeCell ref="B93:D93"/>
    <mergeCell ref="B108:D108"/>
    <mergeCell ref="A11:J11"/>
    <mergeCell ref="I8:J8"/>
    <mergeCell ref="A6:J6"/>
    <mergeCell ref="I7:J7"/>
    <mergeCell ref="G9:J9"/>
    <mergeCell ref="A9:F9"/>
    <mergeCell ref="A7:C7"/>
    <mergeCell ref="E7:F7"/>
    <mergeCell ref="A8:C8"/>
    <mergeCell ref="E8:F8"/>
  </mergeCells>
  <printOptions/>
  <pageMargins left="0.7086614173228347" right="0.7086614173228347" top="0.32" bottom="0.93" header="0.15" footer="0.18"/>
  <pageSetup fitToHeight="0" fitToWidth="1" horizontalDpi="600" verticalDpi="600" orientation="landscape" paperSize="9" scale="61" r:id="rId3"/>
  <headerFooter>
    <oddFooter>&amp;R&amp;G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L348"/>
  <sheetViews>
    <sheetView view="pageBreakPreview" zoomScale="85" zoomScaleSheetLayoutView="85" zoomScalePageLayoutView="60" workbookViewId="0" topLeftCell="A1">
      <selection activeCell="A13" sqref="A13:XFD13"/>
    </sheetView>
  </sheetViews>
  <sheetFormatPr defaultColWidth="9.140625" defaultRowHeight="15"/>
  <cols>
    <col min="1" max="3" width="15.00390625" style="17" customWidth="1"/>
    <col min="4" max="4" width="77.421875" style="10" customWidth="1"/>
    <col min="5" max="5" width="10.421875" style="18" bestFit="1" customWidth="1"/>
    <col min="6" max="6" width="11.421875" style="33" bestFit="1" customWidth="1"/>
    <col min="7" max="7" width="8.421875" style="33" bestFit="1" customWidth="1"/>
    <col min="8" max="8" width="12.28125" style="33" customWidth="1"/>
    <col min="9" max="9" width="9.7109375" style="34" bestFit="1" customWidth="1"/>
    <col min="10" max="10" width="10.57421875" style="33" bestFit="1" customWidth="1"/>
    <col min="11" max="16384" width="9.140625" style="10" customWidth="1"/>
  </cols>
  <sheetData>
    <row r="1" spans="1:12" s="43" customFormat="1" ht="22.5" customHeight="1">
      <c r="A1" s="140"/>
      <c r="B1" s="140"/>
      <c r="C1" s="140"/>
      <c r="D1" s="378" t="s">
        <v>33</v>
      </c>
      <c r="E1" s="378"/>
      <c r="F1" s="378"/>
      <c r="G1" s="378"/>
      <c r="H1" s="378"/>
      <c r="I1" s="378"/>
      <c r="J1" s="378"/>
      <c r="K1" s="44"/>
      <c r="L1" s="44"/>
    </row>
    <row r="2" spans="1:12" s="43" customFormat="1" ht="22.5" customHeight="1">
      <c r="A2" s="141"/>
      <c r="B2" s="141"/>
      <c r="C2" s="141"/>
      <c r="D2" s="379" t="s">
        <v>51</v>
      </c>
      <c r="E2" s="379"/>
      <c r="F2" s="379"/>
      <c r="G2" s="379"/>
      <c r="H2" s="379"/>
      <c r="I2" s="379"/>
      <c r="J2" s="379"/>
      <c r="K2" s="44"/>
      <c r="L2" s="44"/>
    </row>
    <row r="3" spans="1:12" s="43" customFormat="1" ht="93.6" customHeight="1">
      <c r="A3" s="385" t="s">
        <v>34</v>
      </c>
      <c r="B3" s="386"/>
      <c r="C3" s="386"/>
      <c r="D3" s="142" t="s">
        <v>33</v>
      </c>
      <c r="E3" s="380" t="s">
        <v>278</v>
      </c>
      <c r="F3" s="381"/>
      <c r="G3" s="381"/>
      <c r="H3" s="381"/>
      <c r="I3" s="381"/>
      <c r="J3" s="381"/>
      <c r="K3" s="50"/>
      <c r="L3" s="50"/>
    </row>
    <row r="4" spans="1:12" s="43" customFormat="1" ht="15" customHeight="1">
      <c r="A4" s="385"/>
      <c r="B4" s="386"/>
      <c r="C4" s="386"/>
      <c r="D4" s="142"/>
      <c r="E4" s="143" t="s">
        <v>15</v>
      </c>
      <c r="F4" s="391" t="s">
        <v>35</v>
      </c>
      <c r="G4" s="392"/>
      <c r="H4" s="393"/>
      <c r="I4" s="397" t="s">
        <v>36</v>
      </c>
      <c r="J4" s="398"/>
      <c r="K4" s="51"/>
      <c r="L4" s="44"/>
    </row>
    <row r="5" spans="1:12" s="43" customFormat="1" ht="62.45" customHeight="1">
      <c r="A5" s="385" t="s">
        <v>38</v>
      </c>
      <c r="B5" s="386"/>
      <c r="C5" s="386"/>
      <c r="D5" s="262" t="str">
        <f>'PLANILHA C DES'!D8</f>
        <v>BAIRRO CENTRO - SEDE MUNICÍPIO VERDEJANTE/PE, BAIRRO PADRE JOSÉ MARIA - SEDE MUNICÍPIO VERDEJANTE/PE, DISTRITO DA LAGOA DOS MILAGRES - MUNICÍPIO VERDEJANTE/PE E DISTRITO DOS GROSSOS - MUNICÍPIO VERDEJANTE/PE.</v>
      </c>
      <c r="E5" s="152">
        <f>'BDI C DES.'!F21</f>
        <v>0.2883</v>
      </c>
      <c r="F5" s="394" t="s">
        <v>180</v>
      </c>
      <c r="G5" s="395"/>
      <c r="H5" s="396"/>
      <c r="I5" s="399">
        <f>'PLANILHA C DES'!H8</f>
        <v>45033</v>
      </c>
      <c r="J5" s="399"/>
      <c r="K5" s="51"/>
      <c r="L5" s="52"/>
    </row>
    <row r="6" spans="1:12" s="43" customFormat="1" ht="12.75">
      <c r="A6" s="387"/>
      <c r="B6" s="388"/>
      <c r="C6" s="388"/>
      <c r="D6" s="388"/>
      <c r="E6" s="388"/>
      <c r="F6" s="388"/>
      <c r="G6" s="389"/>
      <c r="H6" s="389"/>
      <c r="I6" s="389"/>
      <c r="J6" s="389"/>
      <c r="K6" s="51"/>
      <c r="L6" s="51"/>
    </row>
    <row r="7" spans="1:10" s="43" customFormat="1" ht="15">
      <c r="A7" s="390" t="s">
        <v>51</v>
      </c>
      <c r="B7" s="390"/>
      <c r="C7" s="390"/>
      <c r="D7" s="390"/>
      <c r="E7" s="390"/>
      <c r="F7" s="390"/>
      <c r="G7" s="390"/>
      <c r="H7" s="390"/>
      <c r="I7" s="390"/>
      <c r="J7" s="390"/>
    </row>
    <row r="8" spans="1:10" ht="15">
      <c r="A8" s="48" t="s">
        <v>6</v>
      </c>
      <c r="B8" s="48" t="s">
        <v>39</v>
      </c>
      <c r="C8" s="48" t="s">
        <v>31</v>
      </c>
      <c r="D8" s="48" t="s">
        <v>40</v>
      </c>
      <c r="E8" s="48" t="s">
        <v>0</v>
      </c>
      <c r="F8" s="49" t="s">
        <v>1</v>
      </c>
      <c r="G8" s="49" t="s">
        <v>2</v>
      </c>
      <c r="H8" s="49" t="s">
        <v>52</v>
      </c>
      <c r="I8" s="48" t="s">
        <v>3</v>
      </c>
      <c r="J8" s="49" t="s">
        <v>4</v>
      </c>
    </row>
    <row r="9" spans="1:10" ht="15">
      <c r="A9" s="24" t="s">
        <v>8</v>
      </c>
      <c r="B9" s="24"/>
      <c r="C9" s="24"/>
      <c r="D9" s="382" t="str">
        <f>'PLANILHA C DES'!D14</f>
        <v>ADMINISTRAÇÃO LOCAL</v>
      </c>
      <c r="E9" s="383"/>
      <c r="F9" s="383"/>
      <c r="G9" s="383"/>
      <c r="H9" s="383"/>
      <c r="I9" s="383"/>
      <c r="J9" s="384"/>
    </row>
    <row r="10" spans="1:10" ht="15">
      <c r="A10" s="236" t="s">
        <v>5</v>
      </c>
      <c r="B10" s="237" t="s">
        <v>30</v>
      </c>
      <c r="C10" s="238" t="str">
        <f>'COMPOSIÇÃO C DES'!C14</f>
        <v>CP-I</v>
      </c>
      <c r="D10" s="239" t="str">
        <f>'PLANILHA C DES'!D15</f>
        <v>ADMINISTRAÇÃO LOCAL</v>
      </c>
      <c r="E10" s="334" t="str">
        <f>'PLANILHA C DES'!E15</f>
        <v>%</v>
      </c>
      <c r="F10" s="241"/>
      <c r="G10" s="242"/>
      <c r="H10" s="241"/>
      <c r="I10" s="243"/>
      <c r="J10" s="244">
        <f>SUM(J11:J12)</f>
        <v>1</v>
      </c>
    </row>
    <row r="11" spans="1:10" ht="15">
      <c r="A11" s="11"/>
      <c r="B11" s="11"/>
      <c r="C11" s="11"/>
      <c r="D11" s="12" t="str">
        <f>'PLANILHA C DES'!D15</f>
        <v>ADMINISTRAÇÃO LOCAL</v>
      </c>
      <c r="E11" s="13"/>
      <c r="F11" s="28"/>
      <c r="G11" s="28"/>
      <c r="H11" s="28"/>
      <c r="I11" s="28">
        <v>1</v>
      </c>
      <c r="J11" s="25">
        <f>ROUND(PRODUCT(F11:I11),2)</f>
        <v>1</v>
      </c>
    </row>
    <row r="12" spans="1:10" ht="15">
      <c r="A12" s="11"/>
      <c r="B12" s="11"/>
      <c r="C12" s="11"/>
      <c r="D12" s="12"/>
      <c r="E12" s="13"/>
      <c r="F12" s="28"/>
      <c r="G12" s="28"/>
      <c r="H12" s="28"/>
      <c r="I12" s="28"/>
      <c r="J12" s="25"/>
    </row>
    <row r="13" spans="1:10" ht="15">
      <c r="A13" s="335"/>
      <c r="B13" s="335"/>
      <c r="C13" s="335"/>
      <c r="D13" s="336"/>
      <c r="E13" s="337"/>
      <c r="F13" s="338"/>
      <c r="G13" s="338"/>
      <c r="H13" s="338"/>
      <c r="I13" s="338"/>
      <c r="J13" s="339"/>
    </row>
    <row r="14" spans="1:10" ht="15">
      <c r="A14" s="24" t="str">
        <f>'PLANILHA C DES'!A16</f>
        <v>2.0</v>
      </c>
      <c r="B14" s="24"/>
      <c r="C14" s="24"/>
      <c r="D14" s="382" t="s">
        <v>18</v>
      </c>
      <c r="E14" s="383"/>
      <c r="F14" s="383"/>
      <c r="G14" s="383"/>
      <c r="H14" s="383"/>
      <c r="I14" s="383"/>
      <c r="J14" s="384"/>
    </row>
    <row r="15" spans="1:10" ht="15">
      <c r="A15" s="236" t="str">
        <f>'PLANILHA C DES'!A17</f>
        <v>2.1</v>
      </c>
      <c r="B15" s="237" t="s">
        <v>30</v>
      </c>
      <c r="C15" s="238" t="str">
        <f>'COMPOSIÇÃO C DES'!C25</f>
        <v>CP-II</v>
      </c>
      <c r="D15" s="239" t="s">
        <v>16</v>
      </c>
      <c r="E15" s="240" t="s">
        <v>10</v>
      </c>
      <c r="F15" s="241"/>
      <c r="G15" s="242"/>
      <c r="H15" s="241"/>
      <c r="I15" s="243"/>
      <c r="J15" s="244">
        <f>SUM(J16:J17)</f>
        <v>4.5</v>
      </c>
    </row>
    <row r="16" spans="1:10" ht="15">
      <c r="A16" s="11"/>
      <c r="B16" s="11"/>
      <c r="C16" s="11"/>
      <c r="D16" s="12" t="s">
        <v>131</v>
      </c>
      <c r="E16" s="13"/>
      <c r="F16" s="28">
        <v>3</v>
      </c>
      <c r="G16" s="28">
        <v>1.5</v>
      </c>
      <c r="H16" s="28"/>
      <c r="I16" s="28"/>
      <c r="J16" s="25">
        <f>ROUND(PRODUCT(F16:I16),2)</f>
        <v>4.5</v>
      </c>
    </row>
    <row r="17" spans="1:10" ht="15">
      <c r="A17" s="11"/>
      <c r="B17" s="11"/>
      <c r="C17" s="11"/>
      <c r="D17" s="12"/>
      <c r="E17" s="13"/>
      <c r="F17" s="28"/>
      <c r="G17" s="28"/>
      <c r="H17" s="28"/>
      <c r="I17" s="28"/>
      <c r="J17" s="25"/>
    </row>
    <row r="18" spans="1:10" ht="15">
      <c r="A18" s="23" t="s">
        <v>11</v>
      </c>
      <c r="B18" s="369" t="str">
        <f>'PLANILHA C DES'!B18:D18</f>
        <v>RUA PROJETADA ( Alameda José Tavares de Sá )</v>
      </c>
      <c r="C18" s="370"/>
      <c r="D18" s="370"/>
      <c r="E18" s="370"/>
      <c r="F18" s="370"/>
      <c r="G18" s="370"/>
      <c r="H18" s="370"/>
      <c r="I18" s="370"/>
      <c r="J18" s="377"/>
    </row>
    <row r="19" spans="1:10" ht="15.6" customHeight="1">
      <c r="A19" s="228" t="s">
        <v>105</v>
      </c>
      <c r="B19" s="228"/>
      <c r="C19" s="229"/>
      <c r="D19" s="311" t="s">
        <v>144</v>
      </c>
      <c r="E19" s="230"/>
      <c r="F19" s="231"/>
      <c r="G19" s="232"/>
      <c r="H19" s="231"/>
      <c r="I19" s="233"/>
      <c r="J19" s="234"/>
    </row>
    <row r="20" spans="1:10" ht="31.5">
      <c r="A20" s="11" t="str">
        <f>'PLANILHA C DES'!A20</f>
        <v>3.1.1</v>
      </c>
      <c r="B20" s="166" t="s">
        <v>27</v>
      </c>
      <c r="C20" s="171">
        <v>100576</v>
      </c>
      <c r="D20" s="168" t="s">
        <v>156</v>
      </c>
      <c r="E20" s="167" t="s">
        <v>19</v>
      </c>
      <c r="F20" s="28"/>
      <c r="G20" s="28"/>
      <c r="H20" s="28"/>
      <c r="I20" s="28"/>
      <c r="J20" s="235">
        <f>SUM(J21:J22)</f>
        <v>987.3</v>
      </c>
    </row>
    <row r="21" spans="1:10" ht="15">
      <c r="A21" s="14"/>
      <c r="B21" s="14"/>
      <c r="C21" s="14"/>
      <c r="D21" s="12" t="s">
        <v>32</v>
      </c>
      <c r="E21" s="13"/>
      <c r="F21" s="28">
        <f>46.04+14.62+10.91+37.4</f>
        <v>108.97</v>
      </c>
      <c r="G21" s="28">
        <v>6</v>
      </c>
      <c r="H21" s="28"/>
      <c r="I21" s="31"/>
      <c r="J21" s="22">
        <f>PRODUCT(F21:I21)</f>
        <v>653.82</v>
      </c>
    </row>
    <row r="22" spans="1:10" ht="15">
      <c r="A22" s="14"/>
      <c r="B22" s="14"/>
      <c r="C22" s="14"/>
      <c r="D22" s="12" t="s">
        <v>228</v>
      </c>
      <c r="E22" s="13"/>
      <c r="F22" s="28">
        <f>13.33+22.11+20.14</f>
        <v>55.58</v>
      </c>
      <c r="G22" s="28">
        <v>6</v>
      </c>
      <c r="H22" s="28"/>
      <c r="I22" s="31"/>
      <c r="J22" s="22">
        <f>PRODUCT(F22:I22)</f>
        <v>333.48</v>
      </c>
    </row>
    <row r="23" spans="1:10" ht="15">
      <c r="A23" s="14"/>
      <c r="B23" s="14"/>
      <c r="C23" s="14"/>
      <c r="D23" s="15"/>
      <c r="E23" s="41"/>
      <c r="F23" s="29"/>
      <c r="G23" s="29"/>
      <c r="H23" s="29"/>
      <c r="I23" s="16"/>
      <c r="J23" s="29"/>
    </row>
    <row r="24" spans="1:10" ht="15">
      <c r="A24" s="228" t="str">
        <f>'PLANILHA C DES'!A21</f>
        <v>3.2</v>
      </c>
      <c r="B24" s="228"/>
      <c r="C24" s="229"/>
      <c r="D24" s="311" t="s">
        <v>20</v>
      </c>
      <c r="E24" s="230"/>
      <c r="F24" s="231"/>
      <c r="G24" s="232"/>
      <c r="H24" s="231"/>
      <c r="I24" s="233"/>
      <c r="J24" s="234"/>
    </row>
    <row r="25" spans="1:10" ht="31.15" customHeight="1">
      <c r="A25" s="11" t="str">
        <f>'PLANILHA C DES'!A22</f>
        <v>3.2.1</v>
      </c>
      <c r="B25" s="166" t="s">
        <v>27</v>
      </c>
      <c r="C25" s="171">
        <v>101169</v>
      </c>
      <c r="D25" s="168" t="s">
        <v>157</v>
      </c>
      <c r="E25" s="167" t="s">
        <v>19</v>
      </c>
      <c r="F25" s="28"/>
      <c r="G25" s="28"/>
      <c r="H25" s="28"/>
      <c r="I25" s="28"/>
      <c r="J25" s="235">
        <f>SUM(J26:J27)</f>
        <v>888.57</v>
      </c>
    </row>
    <row r="26" spans="1:10" ht="15">
      <c r="A26" s="14"/>
      <c r="B26" s="14"/>
      <c r="C26" s="14"/>
      <c r="D26" s="12" t="s">
        <v>32</v>
      </c>
      <c r="E26" s="13"/>
      <c r="F26" s="28">
        <f>46.04+14.62+10.91+37.4</f>
        <v>108.97</v>
      </c>
      <c r="G26" s="28">
        <v>5.4</v>
      </c>
      <c r="H26" s="28"/>
      <c r="I26" s="31"/>
      <c r="J26" s="22">
        <f>PRODUCT(F26:I26)</f>
        <v>588.44</v>
      </c>
    </row>
    <row r="27" spans="1:10" ht="15">
      <c r="A27" s="14"/>
      <c r="B27" s="14"/>
      <c r="C27" s="14"/>
      <c r="D27" s="12" t="s">
        <v>228</v>
      </c>
      <c r="E27" s="13"/>
      <c r="F27" s="28">
        <f>13.33+22.11+20.14</f>
        <v>55.58</v>
      </c>
      <c r="G27" s="28">
        <v>5.4</v>
      </c>
      <c r="H27" s="28"/>
      <c r="I27" s="31"/>
      <c r="J27" s="22">
        <f>PRODUCT(F27:I27)</f>
        <v>300.13</v>
      </c>
    </row>
    <row r="28" spans="1:10" ht="15">
      <c r="A28" s="14"/>
      <c r="B28" s="14"/>
      <c r="C28" s="14"/>
      <c r="D28" s="12"/>
      <c r="E28" s="13"/>
      <c r="F28" s="28"/>
      <c r="G28" s="28"/>
      <c r="H28" s="28"/>
      <c r="I28" s="31"/>
      <c r="J28" s="22"/>
    </row>
    <row r="29" spans="1:10" ht="31.15" customHeight="1">
      <c r="A29" s="11" t="str">
        <f>'PLANILHA C DES'!A23</f>
        <v>3.2.2</v>
      </c>
      <c r="B29" s="166" t="s">
        <v>27</v>
      </c>
      <c r="C29" s="171">
        <v>94287</v>
      </c>
      <c r="D29" s="168" t="s">
        <v>158</v>
      </c>
      <c r="E29" s="167" t="s">
        <v>21</v>
      </c>
      <c r="F29" s="28"/>
      <c r="G29" s="28"/>
      <c r="H29" s="28"/>
      <c r="I29" s="28"/>
      <c r="J29" s="235">
        <f>SUM(J30:J31)-J32</f>
        <v>318.19</v>
      </c>
    </row>
    <row r="30" spans="1:10" ht="15">
      <c r="A30" s="14"/>
      <c r="B30" s="14"/>
      <c r="C30" s="14"/>
      <c r="D30" s="12" t="s">
        <v>32</v>
      </c>
      <c r="E30" s="13"/>
      <c r="F30" s="28">
        <f>46.04+14.62+10.91+37.4</f>
        <v>108.97</v>
      </c>
      <c r="G30" s="28"/>
      <c r="H30" s="28"/>
      <c r="I30" s="31">
        <v>2</v>
      </c>
      <c r="J30" s="22">
        <f>PRODUCT(F30:I30)</f>
        <v>217.94</v>
      </c>
    </row>
    <row r="31" spans="1:10" ht="15">
      <c r="A31" s="14"/>
      <c r="B31" s="14"/>
      <c r="C31" s="14"/>
      <c r="D31" s="12" t="s">
        <v>228</v>
      </c>
      <c r="E31" s="13"/>
      <c r="F31" s="28">
        <f>13.33+22.11+20.14</f>
        <v>55.58</v>
      </c>
      <c r="G31" s="28"/>
      <c r="H31" s="28"/>
      <c r="I31" s="31">
        <v>2</v>
      </c>
      <c r="J31" s="22">
        <f>PRODUCT(F31:I31)</f>
        <v>111.16</v>
      </c>
    </row>
    <row r="32" spans="1:10" ht="15">
      <c r="A32" s="14"/>
      <c r="B32" s="14"/>
      <c r="C32" s="14"/>
      <c r="D32" s="12" t="s">
        <v>187</v>
      </c>
      <c r="E32" s="13"/>
      <c r="F32" s="28">
        <v>10.91</v>
      </c>
      <c r="G32" s="28"/>
      <c r="H32" s="28"/>
      <c r="I32" s="31">
        <v>1</v>
      </c>
      <c r="J32" s="22">
        <f>PRODUCT(F32:I32)</f>
        <v>10.91</v>
      </c>
    </row>
    <row r="33" spans="1:10" ht="15">
      <c r="A33" s="20"/>
      <c r="B33" s="20"/>
      <c r="C33" s="20"/>
      <c r="D33" s="19"/>
      <c r="E33" s="21"/>
      <c r="F33" s="32"/>
      <c r="G33" s="32"/>
      <c r="H33" s="32"/>
      <c r="I33" s="31"/>
      <c r="J33" s="32"/>
    </row>
    <row r="34" spans="1:10" ht="15.6" customHeight="1">
      <c r="A34" s="228" t="str">
        <f>'PLANILHA C DES'!A24</f>
        <v>3.3</v>
      </c>
      <c r="B34" s="228"/>
      <c r="C34" s="229"/>
      <c r="D34" s="311" t="s">
        <v>145</v>
      </c>
      <c r="E34" s="230"/>
      <c r="F34" s="231"/>
      <c r="G34" s="232"/>
      <c r="H34" s="231"/>
      <c r="I34" s="233"/>
      <c r="J34" s="234"/>
    </row>
    <row r="35" spans="1:10" ht="63">
      <c r="A35" s="11" t="str">
        <f>'PLANILHA C DES'!A25</f>
        <v>3.3.1</v>
      </c>
      <c r="B35" s="166" t="s">
        <v>27</v>
      </c>
      <c r="C35" s="171">
        <v>94273</v>
      </c>
      <c r="D35" s="168" t="s">
        <v>137</v>
      </c>
      <c r="E35" s="167" t="s">
        <v>21</v>
      </c>
      <c r="F35" s="28"/>
      <c r="G35" s="28"/>
      <c r="H35" s="28"/>
      <c r="I35" s="28"/>
      <c r="J35" s="235">
        <f>J36+J37-J38-J39</f>
        <v>279.19</v>
      </c>
    </row>
    <row r="36" spans="1:10" ht="15">
      <c r="A36" s="14"/>
      <c r="B36" s="14"/>
      <c r="C36" s="14"/>
      <c r="D36" s="12" t="s">
        <v>182</v>
      </c>
      <c r="E36" s="13"/>
      <c r="F36" s="28">
        <f>46.04+14.62+10.91+37.4</f>
        <v>108.97</v>
      </c>
      <c r="G36" s="28"/>
      <c r="H36" s="28"/>
      <c r="I36" s="31">
        <v>2</v>
      </c>
      <c r="J36" s="22">
        <f>PRODUCT(F36:I36)</f>
        <v>217.94</v>
      </c>
    </row>
    <row r="37" spans="1:10" ht="15">
      <c r="A37" s="14"/>
      <c r="B37" s="14"/>
      <c r="C37" s="14"/>
      <c r="D37" s="12" t="s">
        <v>183</v>
      </c>
      <c r="E37" s="13"/>
      <c r="F37" s="28">
        <f>13.33+22.11+20.14</f>
        <v>55.58</v>
      </c>
      <c r="G37" s="28"/>
      <c r="H37" s="28"/>
      <c r="I37" s="31">
        <v>2</v>
      </c>
      <c r="J37" s="22">
        <f aca="true" t="shared" si="0" ref="J37:J38">PRODUCT(F37:I37)</f>
        <v>111.16</v>
      </c>
    </row>
    <row r="38" spans="1:10" ht="15">
      <c r="A38" s="14"/>
      <c r="B38" s="14"/>
      <c r="C38" s="14"/>
      <c r="D38" s="12" t="s">
        <v>187</v>
      </c>
      <c r="E38" s="13"/>
      <c r="F38" s="28">
        <v>10.91</v>
      </c>
      <c r="G38" s="28"/>
      <c r="H38" s="28"/>
      <c r="I38" s="31">
        <v>1</v>
      </c>
      <c r="J38" s="22">
        <f t="shared" si="0"/>
        <v>10.91</v>
      </c>
    </row>
    <row r="39" spans="1:10" ht="15">
      <c r="A39" s="14"/>
      <c r="B39" s="14"/>
      <c r="C39" s="14"/>
      <c r="D39" s="12" t="s">
        <v>188</v>
      </c>
      <c r="E39" s="13"/>
      <c r="F39" s="28">
        <v>3.9</v>
      </c>
      <c r="G39" s="28"/>
      <c r="H39" s="28"/>
      <c r="I39" s="31">
        <v>10</v>
      </c>
      <c r="J39" s="22">
        <f aca="true" t="shared" si="1" ref="J39">PRODUCT(F39:I39)</f>
        <v>39</v>
      </c>
    </row>
    <row r="40" spans="1:10" ht="15">
      <c r="A40" s="14"/>
      <c r="B40" s="14"/>
      <c r="C40" s="14"/>
      <c r="D40" s="12"/>
      <c r="E40" s="13"/>
      <c r="F40" s="28"/>
      <c r="G40" s="28"/>
      <c r="H40" s="28"/>
      <c r="I40" s="31"/>
      <c r="J40" s="22"/>
    </row>
    <row r="41" spans="1:10" ht="46.9" customHeight="1">
      <c r="A41" s="11" t="str">
        <f>'PLANILHA C DES'!A26</f>
        <v>3.3.2</v>
      </c>
      <c r="B41" s="166" t="s">
        <v>27</v>
      </c>
      <c r="C41" s="171">
        <v>94990</v>
      </c>
      <c r="D41" s="168" t="s">
        <v>159</v>
      </c>
      <c r="E41" s="167" t="s">
        <v>22</v>
      </c>
      <c r="F41" s="28"/>
      <c r="G41" s="28"/>
      <c r="H41" s="28"/>
      <c r="I41" s="28"/>
      <c r="J41" s="235">
        <f>J46</f>
        <v>20.1</v>
      </c>
    </row>
    <row r="42" spans="1:10" ht="15">
      <c r="A42" s="14"/>
      <c r="B42" s="14"/>
      <c r="C42" s="14"/>
      <c r="D42" s="12" t="s">
        <v>182</v>
      </c>
      <c r="E42" s="13"/>
      <c r="F42" s="28">
        <f>46.04+14.62+10.91+37.4</f>
        <v>108.97</v>
      </c>
      <c r="G42" s="28"/>
      <c r="H42" s="28"/>
      <c r="I42" s="31">
        <v>2</v>
      </c>
      <c r="J42" s="22">
        <f>PRODUCT(F42:I42)</f>
        <v>217.94</v>
      </c>
    </row>
    <row r="43" spans="1:10" ht="15">
      <c r="A43" s="14"/>
      <c r="B43" s="14"/>
      <c r="C43" s="14"/>
      <c r="D43" s="12" t="s">
        <v>183</v>
      </c>
      <c r="E43" s="13"/>
      <c r="F43" s="28">
        <f>13.33+22.11+20.14</f>
        <v>55.58</v>
      </c>
      <c r="G43" s="28"/>
      <c r="H43" s="28"/>
      <c r="I43" s="31">
        <v>2</v>
      </c>
      <c r="J43" s="22">
        <f aca="true" t="shared" si="2" ref="J43:J46">PRODUCT(F43:I43)</f>
        <v>111.16</v>
      </c>
    </row>
    <row r="44" spans="1:10" ht="15">
      <c r="A44" s="14"/>
      <c r="B44" s="14"/>
      <c r="C44" s="14"/>
      <c r="D44" s="12" t="s">
        <v>187</v>
      </c>
      <c r="E44" s="13"/>
      <c r="F44" s="28">
        <v>10.91</v>
      </c>
      <c r="G44" s="28"/>
      <c r="H44" s="28"/>
      <c r="I44" s="31">
        <v>1</v>
      </c>
      <c r="J44" s="22">
        <f t="shared" si="2"/>
        <v>10.91</v>
      </c>
    </row>
    <row r="45" spans="1:10" ht="15">
      <c r="A45" s="14"/>
      <c r="B45" s="14"/>
      <c r="C45" s="14"/>
      <c r="D45" s="12" t="s">
        <v>188</v>
      </c>
      <c r="E45" s="13"/>
      <c r="F45" s="28">
        <v>3.9</v>
      </c>
      <c r="G45" s="28"/>
      <c r="H45" s="28"/>
      <c r="I45" s="31">
        <v>10</v>
      </c>
      <c r="J45" s="22">
        <f t="shared" si="2"/>
        <v>39</v>
      </c>
    </row>
    <row r="46" spans="1:10" ht="15">
      <c r="A46" s="14"/>
      <c r="B46" s="14"/>
      <c r="C46" s="14"/>
      <c r="D46" s="19" t="s">
        <v>184</v>
      </c>
      <c r="E46" s="13"/>
      <c r="F46" s="28">
        <f>J42+J43-J44-J45</f>
        <v>279.19</v>
      </c>
      <c r="G46" s="28">
        <v>1.2</v>
      </c>
      <c r="H46" s="28">
        <v>0.06</v>
      </c>
      <c r="I46" s="31"/>
      <c r="J46" s="22">
        <f t="shared" si="2"/>
        <v>20.1</v>
      </c>
    </row>
    <row r="47" spans="1:10" ht="15">
      <c r="A47" s="20"/>
      <c r="B47" s="20"/>
      <c r="C47" s="20"/>
      <c r="D47" s="19"/>
      <c r="E47" s="21"/>
      <c r="F47" s="32"/>
      <c r="G47" s="32"/>
      <c r="H47" s="32"/>
      <c r="I47" s="31"/>
      <c r="J47" s="32"/>
    </row>
    <row r="48" spans="1:10" ht="62.45" customHeight="1">
      <c r="A48" s="11" t="str">
        <f>'PLANILHA C DES'!A27</f>
        <v>3.3.3</v>
      </c>
      <c r="B48" s="166" t="s">
        <v>164</v>
      </c>
      <c r="C48" s="171" t="s">
        <v>163</v>
      </c>
      <c r="D48" s="168" t="s">
        <v>162</v>
      </c>
      <c r="E48" s="167" t="s">
        <v>19</v>
      </c>
      <c r="F48" s="28"/>
      <c r="G48" s="28"/>
      <c r="H48" s="28"/>
      <c r="I48" s="28"/>
      <c r="J48" s="235">
        <f>J53</f>
        <v>55.84</v>
      </c>
    </row>
    <row r="49" spans="1:10" ht="15">
      <c r="A49" s="14"/>
      <c r="B49" s="14"/>
      <c r="C49" s="14"/>
      <c r="D49" s="12" t="s">
        <v>182</v>
      </c>
      <c r="E49" s="13"/>
      <c r="F49" s="28">
        <f>46.04+14.62+10.91+37.4</f>
        <v>108.97</v>
      </c>
      <c r="G49" s="28"/>
      <c r="H49" s="28"/>
      <c r="I49" s="31">
        <v>2</v>
      </c>
      <c r="J49" s="22">
        <f>PRODUCT(F49:I49)</f>
        <v>217.94</v>
      </c>
    </row>
    <row r="50" spans="1:10" ht="15">
      <c r="A50" s="14"/>
      <c r="B50" s="14"/>
      <c r="C50" s="14"/>
      <c r="D50" s="12" t="s">
        <v>183</v>
      </c>
      <c r="E50" s="13"/>
      <c r="F50" s="28">
        <f>13.33+22.11+20.14</f>
        <v>55.58</v>
      </c>
      <c r="G50" s="28"/>
      <c r="H50" s="28"/>
      <c r="I50" s="31">
        <v>2</v>
      </c>
      <c r="J50" s="22">
        <f aca="true" t="shared" si="3" ref="J50:J53">PRODUCT(F50:I50)</f>
        <v>111.16</v>
      </c>
    </row>
    <row r="51" spans="1:10" ht="15">
      <c r="A51" s="14"/>
      <c r="B51" s="14"/>
      <c r="C51" s="14"/>
      <c r="D51" s="12" t="s">
        <v>187</v>
      </c>
      <c r="E51" s="13"/>
      <c r="F51" s="28">
        <v>10.91</v>
      </c>
      <c r="G51" s="28"/>
      <c r="H51" s="28"/>
      <c r="I51" s="31">
        <v>1</v>
      </c>
      <c r="J51" s="22">
        <f t="shared" si="3"/>
        <v>10.91</v>
      </c>
    </row>
    <row r="52" spans="1:10" ht="15">
      <c r="A52" s="14"/>
      <c r="B52" s="14"/>
      <c r="C52" s="14"/>
      <c r="D52" s="12" t="s">
        <v>188</v>
      </c>
      <c r="E52" s="13"/>
      <c r="F52" s="28">
        <v>3.9</v>
      </c>
      <c r="G52" s="28"/>
      <c r="H52" s="28"/>
      <c r="I52" s="31">
        <v>10</v>
      </c>
      <c r="J52" s="22">
        <f t="shared" si="3"/>
        <v>39</v>
      </c>
    </row>
    <row r="53" spans="1:10" ht="15">
      <c r="A53" s="14"/>
      <c r="B53" s="14"/>
      <c r="C53" s="14"/>
      <c r="D53" s="12" t="s">
        <v>186</v>
      </c>
      <c r="E53" s="13"/>
      <c r="F53" s="28">
        <f>J49+J50-J51-J52</f>
        <v>279.19</v>
      </c>
      <c r="G53" s="28">
        <v>0.2</v>
      </c>
      <c r="H53" s="28"/>
      <c r="I53" s="31"/>
      <c r="J53" s="22">
        <f t="shared" si="3"/>
        <v>55.84</v>
      </c>
    </row>
    <row r="54" spans="1:10" ht="15">
      <c r="A54" s="20"/>
      <c r="B54" s="20"/>
      <c r="C54" s="20"/>
      <c r="D54" s="19"/>
      <c r="E54" s="21"/>
      <c r="F54" s="32"/>
      <c r="G54" s="32"/>
      <c r="H54" s="32"/>
      <c r="I54" s="31"/>
      <c r="J54" s="32"/>
    </row>
    <row r="55" spans="1:10" ht="31.15" customHeight="1">
      <c r="A55" s="11" t="str">
        <f>'PLANILHA C DES'!A28</f>
        <v>3.3.4</v>
      </c>
      <c r="B55" s="166" t="s">
        <v>27</v>
      </c>
      <c r="C55" s="171">
        <v>102498</v>
      </c>
      <c r="D55" s="168" t="s">
        <v>160</v>
      </c>
      <c r="E55" s="167" t="s">
        <v>21</v>
      </c>
      <c r="F55" s="28"/>
      <c r="G55" s="28"/>
      <c r="H55" s="28"/>
      <c r="I55" s="28"/>
      <c r="J55" s="235">
        <f>J56</f>
        <v>279.19</v>
      </c>
    </row>
    <row r="56" spans="1:10" ht="15">
      <c r="A56" s="14"/>
      <c r="B56" s="47"/>
      <c r="C56" s="47"/>
      <c r="D56" s="12" t="s">
        <v>185</v>
      </c>
      <c r="E56" s="14"/>
      <c r="F56" s="28"/>
      <c r="G56" s="28"/>
      <c r="H56" s="30"/>
      <c r="I56" s="312">
        <f>J35</f>
        <v>279.19</v>
      </c>
      <c r="J56" s="22">
        <f>I56</f>
        <v>279.19</v>
      </c>
    </row>
    <row r="57" spans="1:10" ht="15">
      <c r="A57" s="20"/>
      <c r="B57" s="20"/>
      <c r="C57" s="20"/>
      <c r="D57" s="19"/>
      <c r="E57" s="21"/>
      <c r="F57" s="32"/>
      <c r="G57" s="32"/>
      <c r="H57" s="32"/>
      <c r="I57" s="31"/>
      <c r="J57" s="32"/>
    </row>
    <row r="58" spans="1:10" ht="46.9" customHeight="1">
      <c r="A58" s="11" t="str">
        <f>'PLANILHA C DES'!A29</f>
        <v>3.3.5</v>
      </c>
      <c r="B58" s="166" t="s">
        <v>30</v>
      </c>
      <c r="C58" s="171" t="str">
        <f>'COMPOSIÇÃO C DES'!C38</f>
        <v>CP-III</v>
      </c>
      <c r="D58" s="168" t="s">
        <v>168</v>
      </c>
      <c r="E58" s="310" t="s">
        <v>26</v>
      </c>
      <c r="F58" s="28"/>
      <c r="G58" s="28"/>
      <c r="H58" s="28"/>
      <c r="I58" s="28"/>
      <c r="J58" s="235">
        <f>J59</f>
        <v>10</v>
      </c>
    </row>
    <row r="59" spans="1:10" ht="15">
      <c r="A59" s="14"/>
      <c r="B59" s="47"/>
      <c r="C59" s="47"/>
      <c r="D59" s="12" t="s">
        <v>189</v>
      </c>
      <c r="E59" s="14"/>
      <c r="F59" s="28"/>
      <c r="G59" s="28"/>
      <c r="H59" s="30"/>
      <c r="I59" s="31">
        <v>10</v>
      </c>
      <c r="J59" s="22">
        <f>I59</f>
        <v>10</v>
      </c>
    </row>
    <row r="60" spans="1:10" ht="15">
      <c r="A60" s="20"/>
      <c r="B60" s="20"/>
      <c r="C60" s="20"/>
      <c r="D60" s="19"/>
      <c r="E60" s="21"/>
      <c r="F60" s="32"/>
      <c r="G60" s="32"/>
      <c r="H60" s="32"/>
      <c r="I60" s="31"/>
      <c r="J60" s="32"/>
    </row>
    <row r="61" spans="1:10" ht="15">
      <c r="A61" s="228" t="str">
        <f>'PLANILHA C DES'!A30</f>
        <v>3.4</v>
      </c>
      <c r="B61" s="228"/>
      <c r="C61" s="229"/>
      <c r="D61" s="311" t="s">
        <v>146</v>
      </c>
      <c r="E61" s="230"/>
      <c r="F61" s="231"/>
      <c r="G61" s="232"/>
      <c r="H61" s="231"/>
      <c r="I61" s="233"/>
      <c r="J61" s="234"/>
    </row>
    <row r="62" spans="1:10" ht="62.45" customHeight="1">
      <c r="A62" s="11" t="str">
        <f>'PLANILHA C DES'!A31</f>
        <v>3.4.1</v>
      </c>
      <c r="B62" s="166" t="s">
        <v>27</v>
      </c>
      <c r="C62" s="171">
        <v>5213444</v>
      </c>
      <c r="D62" s="168" t="s">
        <v>173</v>
      </c>
      <c r="E62" s="310" t="s">
        <v>26</v>
      </c>
      <c r="F62" s="28"/>
      <c r="G62" s="28"/>
      <c r="H62" s="28"/>
      <c r="I62" s="28"/>
      <c r="J62" s="235">
        <f>J63</f>
        <v>2</v>
      </c>
    </row>
    <row r="63" spans="1:10" ht="15">
      <c r="A63" s="14"/>
      <c r="B63" s="14"/>
      <c r="C63" s="14"/>
      <c r="D63" s="12" t="s">
        <v>191</v>
      </c>
      <c r="E63" s="13"/>
      <c r="F63" s="28"/>
      <c r="G63" s="28"/>
      <c r="H63" s="28"/>
      <c r="I63" s="31">
        <v>2</v>
      </c>
      <c r="J63" s="22">
        <f>I63</f>
        <v>2</v>
      </c>
    </row>
    <row r="64" spans="1:10" ht="46.9" customHeight="1">
      <c r="A64" s="11" t="str">
        <f>'PLANILHA C DES'!A32</f>
        <v>3.4.2</v>
      </c>
      <c r="B64" s="166" t="s">
        <v>30</v>
      </c>
      <c r="C64" s="171" t="str">
        <f>'COMPOSIÇÃO C DES'!C50</f>
        <v>CP-IV</v>
      </c>
      <c r="D64" s="168" t="s">
        <v>174</v>
      </c>
      <c r="E64" s="310" t="s">
        <v>26</v>
      </c>
      <c r="F64" s="28"/>
      <c r="G64" s="28"/>
      <c r="H64" s="28"/>
      <c r="I64" s="28"/>
      <c r="J64" s="235">
        <f>J65</f>
        <v>2</v>
      </c>
    </row>
    <row r="65" spans="1:10" ht="15">
      <c r="A65" s="14"/>
      <c r="B65" s="47"/>
      <c r="C65" s="47"/>
      <c r="D65" s="12" t="s">
        <v>190</v>
      </c>
      <c r="E65" s="14"/>
      <c r="F65" s="28"/>
      <c r="G65" s="28"/>
      <c r="H65" s="30"/>
      <c r="I65" s="31">
        <v>2</v>
      </c>
      <c r="J65" s="22">
        <f>I65</f>
        <v>2</v>
      </c>
    </row>
    <row r="66" spans="1:10" ht="15">
      <c r="A66" s="20"/>
      <c r="B66" s="20"/>
      <c r="C66" s="20"/>
      <c r="D66" s="19"/>
      <c r="E66" s="21"/>
      <c r="F66" s="32"/>
      <c r="G66" s="32"/>
      <c r="H66" s="32"/>
      <c r="I66" s="31"/>
      <c r="J66" s="32"/>
    </row>
    <row r="67" spans="1:10" ht="15">
      <c r="A67" s="23" t="str">
        <f>'PLANILHA C DES'!A33</f>
        <v>4.0</v>
      </c>
      <c r="B67" s="369" t="str">
        <f>'PLANILHA C DES'!B33:D33</f>
        <v>RUA PROJETADA 1</v>
      </c>
      <c r="C67" s="370"/>
      <c r="D67" s="370"/>
      <c r="E67" s="370"/>
      <c r="F67" s="370"/>
      <c r="G67" s="370"/>
      <c r="H67" s="370"/>
      <c r="I67" s="370"/>
      <c r="J67" s="377"/>
    </row>
    <row r="68" spans="1:10" ht="15">
      <c r="A68" s="228" t="str">
        <f>'PLANILHA C DES'!A34</f>
        <v>4.1</v>
      </c>
      <c r="B68" s="228"/>
      <c r="C68" s="229"/>
      <c r="D68" s="311" t="s">
        <v>144</v>
      </c>
      <c r="E68" s="230"/>
      <c r="F68" s="231"/>
      <c r="G68" s="232"/>
      <c r="H68" s="231"/>
      <c r="I68" s="233"/>
      <c r="J68" s="234"/>
    </row>
    <row r="69" spans="1:10" ht="31.15" customHeight="1">
      <c r="A69" s="11" t="str">
        <f>'PLANILHA C DES'!A35</f>
        <v>4.1.1</v>
      </c>
      <c r="B69" s="166" t="s">
        <v>27</v>
      </c>
      <c r="C69" s="171">
        <v>100576</v>
      </c>
      <c r="D69" s="168" t="s">
        <v>156</v>
      </c>
      <c r="E69" s="167" t="s">
        <v>19</v>
      </c>
      <c r="F69" s="28"/>
      <c r="G69" s="28"/>
      <c r="H69" s="28"/>
      <c r="I69" s="28"/>
      <c r="J69" s="235">
        <f>SUM(J70:J71)</f>
        <v>845.22</v>
      </c>
    </row>
    <row r="70" spans="1:10" ht="15">
      <c r="A70" s="14"/>
      <c r="B70" s="14"/>
      <c r="C70" s="14"/>
      <c r="D70" s="12" t="s">
        <v>32</v>
      </c>
      <c r="E70" s="13"/>
      <c r="F70" s="28">
        <f>8.79+22.56+20.51+6</f>
        <v>57.86</v>
      </c>
      <c r="G70" s="28">
        <v>6</v>
      </c>
      <c r="H70" s="28"/>
      <c r="I70" s="31"/>
      <c r="J70" s="22">
        <f>PRODUCT(F70:I70)</f>
        <v>347.16</v>
      </c>
    </row>
    <row r="71" spans="1:10" ht="15">
      <c r="A71" s="14"/>
      <c r="B71" s="14"/>
      <c r="C71" s="14"/>
      <c r="D71" s="12" t="s">
        <v>228</v>
      </c>
      <c r="E71" s="13"/>
      <c r="F71" s="28">
        <f>13+43.25+26.76</f>
        <v>83.01</v>
      </c>
      <c r="G71" s="28">
        <v>6</v>
      </c>
      <c r="H71" s="28"/>
      <c r="I71" s="31"/>
      <c r="J71" s="22">
        <f>PRODUCT(F71:I71)</f>
        <v>498.06</v>
      </c>
    </row>
    <row r="72" spans="1:10" ht="15">
      <c r="A72" s="14"/>
      <c r="B72" s="14"/>
      <c r="C72" s="14"/>
      <c r="D72" s="15"/>
      <c r="E72" s="41"/>
      <c r="F72" s="29"/>
      <c r="G72" s="29"/>
      <c r="H72" s="29"/>
      <c r="I72" s="16"/>
      <c r="J72" s="29"/>
    </row>
    <row r="73" spans="1:10" ht="15">
      <c r="A73" s="228" t="str">
        <f>'PLANILHA C DES'!A36</f>
        <v>4.2</v>
      </c>
      <c r="B73" s="228"/>
      <c r="C73" s="229"/>
      <c r="D73" s="311" t="s">
        <v>20</v>
      </c>
      <c r="E73" s="230"/>
      <c r="F73" s="231"/>
      <c r="G73" s="232"/>
      <c r="H73" s="231"/>
      <c r="I73" s="233"/>
      <c r="J73" s="234"/>
    </row>
    <row r="74" spans="1:10" ht="31.15" customHeight="1">
      <c r="A74" s="11" t="str">
        <f>'PLANILHA C DES'!A37</f>
        <v>4.2.1</v>
      </c>
      <c r="B74" s="166" t="s">
        <v>27</v>
      </c>
      <c r="C74" s="171">
        <v>101169</v>
      </c>
      <c r="D74" s="168" t="s">
        <v>157</v>
      </c>
      <c r="E74" s="167" t="s">
        <v>19</v>
      </c>
      <c r="F74" s="28"/>
      <c r="G74" s="28"/>
      <c r="H74" s="28"/>
      <c r="I74" s="28"/>
      <c r="J74" s="235">
        <f>SUM(J75:J76)</f>
        <v>760.69</v>
      </c>
    </row>
    <row r="75" spans="1:10" ht="15">
      <c r="A75" s="14"/>
      <c r="B75" s="14"/>
      <c r="C75" s="14"/>
      <c r="D75" s="12" t="s">
        <v>32</v>
      </c>
      <c r="E75" s="13"/>
      <c r="F75" s="28">
        <f>8.79+22.56+20.51+6</f>
        <v>57.86</v>
      </c>
      <c r="G75" s="28">
        <v>5.4</v>
      </c>
      <c r="H75" s="28"/>
      <c r="I75" s="31"/>
      <c r="J75" s="22">
        <f>PRODUCT(F75:I75)</f>
        <v>312.44</v>
      </c>
    </row>
    <row r="76" spans="1:10" ht="15">
      <c r="A76" s="14"/>
      <c r="B76" s="14"/>
      <c r="C76" s="14"/>
      <c r="D76" s="12" t="s">
        <v>228</v>
      </c>
      <c r="E76" s="13"/>
      <c r="F76" s="28">
        <f>13+43.25+26.76</f>
        <v>83.01</v>
      </c>
      <c r="G76" s="28">
        <v>5.4</v>
      </c>
      <c r="H76" s="28"/>
      <c r="I76" s="31"/>
      <c r="J76" s="22">
        <f>PRODUCT(F76:I76)</f>
        <v>448.25</v>
      </c>
    </row>
    <row r="77" spans="1:10" ht="15">
      <c r="A77" s="14"/>
      <c r="B77" s="14"/>
      <c r="C77" s="14"/>
      <c r="D77" s="12"/>
      <c r="E77" s="13"/>
      <c r="F77" s="28"/>
      <c r="G77" s="28"/>
      <c r="H77" s="28"/>
      <c r="I77" s="31"/>
      <c r="J77" s="22"/>
    </row>
    <row r="78" spans="1:10" ht="46.9" customHeight="1">
      <c r="A78" s="11" t="str">
        <f>'PLANILHA C DES'!A38</f>
        <v>4.2.2</v>
      </c>
      <c r="B78" s="166" t="s">
        <v>27</v>
      </c>
      <c r="C78" s="171">
        <v>94287</v>
      </c>
      <c r="D78" s="168" t="s">
        <v>158</v>
      </c>
      <c r="E78" s="167" t="s">
        <v>21</v>
      </c>
      <c r="F78" s="28"/>
      <c r="G78" s="28"/>
      <c r="H78" s="28"/>
      <c r="I78" s="28"/>
      <c r="J78" s="235">
        <f>SUM(J79:J80)-J81</f>
        <v>269.74</v>
      </c>
    </row>
    <row r="79" spans="1:10" ht="15">
      <c r="A79" s="14"/>
      <c r="B79" s="14"/>
      <c r="C79" s="14"/>
      <c r="D79" s="12" t="s">
        <v>32</v>
      </c>
      <c r="E79" s="13"/>
      <c r="F79" s="28">
        <f>8.79+22.56+20.51+6</f>
        <v>57.86</v>
      </c>
      <c r="G79" s="28"/>
      <c r="H79" s="28"/>
      <c r="I79" s="31">
        <v>2</v>
      </c>
      <c r="J79" s="22">
        <f>PRODUCT(F79:I79)</f>
        <v>115.72</v>
      </c>
    </row>
    <row r="80" spans="1:10" ht="15">
      <c r="A80" s="14"/>
      <c r="B80" s="14"/>
      <c r="C80" s="14"/>
      <c r="D80" s="12" t="s">
        <v>228</v>
      </c>
      <c r="E80" s="13"/>
      <c r="F80" s="28">
        <f>13+43.25+26.76</f>
        <v>83.01</v>
      </c>
      <c r="G80" s="28"/>
      <c r="H80" s="28"/>
      <c r="I80" s="31">
        <v>2</v>
      </c>
      <c r="J80" s="22">
        <f>PRODUCT(F80:I80)</f>
        <v>166.02</v>
      </c>
    </row>
    <row r="81" spans="1:10" ht="15">
      <c r="A81" s="14"/>
      <c r="B81" s="14"/>
      <c r="C81" s="14"/>
      <c r="D81" s="12" t="s">
        <v>187</v>
      </c>
      <c r="E81" s="13"/>
      <c r="F81" s="28">
        <v>6</v>
      </c>
      <c r="G81" s="28"/>
      <c r="H81" s="28"/>
      <c r="I81" s="31">
        <v>2</v>
      </c>
      <c r="J81" s="22">
        <f>PRODUCT(F81:I81)</f>
        <v>12</v>
      </c>
    </row>
    <row r="82" spans="1:10" ht="15">
      <c r="A82" s="20"/>
      <c r="B82" s="20"/>
      <c r="C82" s="20"/>
      <c r="D82" s="19"/>
      <c r="E82" s="21"/>
      <c r="F82" s="32"/>
      <c r="G82" s="32"/>
      <c r="H82" s="32"/>
      <c r="I82" s="31"/>
      <c r="J82" s="32"/>
    </row>
    <row r="83" spans="1:10" ht="15">
      <c r="A83" s="228" t="str">
        <f>'PLANILHA C DES'!A39</f>
        <v>4.3</v>
      </c>
      <c r="B83" s="228"/>
      <c r="C83" s="229"/>
      <c r="D83" s="311" t="s">
        <v>145</v>
      </c>
      <c r="E83" s="230"/>
      <c r="F83" s="231"/>
      <c r="G83" s="232"/>
      <c r="H83" s="231"/>
      <c r="I83" s="233"/>
      <c r="J83" s="234"/>
    </row>
    <row r="84" spans="1:10" ht="62.45" customHeight="1">
      <c r="A84" s="11" t="str">
        <f>'PLANILHA C DES'!A40</f>
        <v>4.3.1</v>
      </c>
      <c r="B84" s="166" t="s">
        <v>27</v>
      </c>
      <c r="C84" s="171">
        <v>94273</v>
      </c>
      <c r="D84" s="168" t="s">
        <v>137</v>
      </c>
      <c r="E84" s="167" t="s">
        <v>21</v>
      </c>
      <c r="F84" s="28"/>
      <c r="G84" s="28"/>
      <c r="H84" s="28"/>
      <c r="I84" s="28"/>
      <c r="J84" s="235">
        <f>J85+J86-J87-J88</f>
        <v>238.54</v>
      </c>
    </row>
    <row r="85" spans="1:10" ht="15">
      <c r="A85" s="14"/>
      <c r="B85" s="14"/>
      <c r="C85" s="14"/>
      <c r="D85" s="12" t="s">
        <v>182</v>
      </c>
      <c r="E85" s="13"/>
      <c r="F85" s="28">
        <f>8.79+22.56+20.51+6</f>
        <v>57.86</v>
      </c>
      <c r="G85" s="28"/>
      <c r="H85" s="28"/>
      <c r="I85" s="31">
        <v>2</v>
      </c>
      <c r="J85" s="22">
        <f>PRODUCT(F85:I85)</f>
        <v>115.72</v>
      </c>
    </row>
    <row r="86" spans="1:10" ht="15">
      <c r="A86" s="14"/>
      <c r="B86" s="14"/>
      <c r="C86" s="14"/>
      <c r="D86" s="12" t="s">
        <v>183</v>
      </c>
      <c r="E86" s="13"/>
      <c r="F86" s="28">
        <f>13+43.25+26.76</f>
        <v>83.01</v>
      </c>
      <c r="G86" s="28"/>
      <c r="H86" s="28"/>
      <c r="I86" s="31">
        <v>2</v>
      </c>
      <c r="J86" s="22">
        <f aca="true" t="shared" si="4" ref="J86:J88">PRODUCT(F86:I86)</f>
        <v>166.02</v>
      </c>
    </row>
    <row r="87" spans="1:10" ht="15">
      <c r="A87" s="14"/>
      <c r="B87" s="14"/>
      <c r="C87" s="14"/>
      <c r="D87" s="12" t="s">
        <v>187</v>
      </c>
      <c r="E87" s="13"/>
      <c r="F87" s="28">
        <v>6</v>
      </c>
      <c r="G87" s="28"/>
      <c r="H87" s="28"/>
      <c r="I87" s="31">
        <v>2</v>
      </c>
      <c r="J87" s="22">
        <f t="shared" si="4"/>
        <v>12</v>
      </c>
    </row>
    <row r="88" spans="1:10" ht="15">
      <c r="A88" s="14"/>
      <c r="B88" s="14"/>
      <c r="C88" s="14"/>
      <c r="D88" s="12" t="s">
        <v>188</v>
      </c>
      <c r="E88" s="13"/>
      <c r="F88" s="28">
        <v>3.9</v>
      </c>
      <c r="G88" s="28"/>
      <c r="H88" s="28"/>
      <c r="I88" s="31">
        <v>8</v>
      </c>
      <c r="J88" s="22">
        <f t="shared" si="4"/>
        <v>31.2</v>
      </c>
    </row>
    <row r="89" spans="1:10" ht="15">
      <c r="A89" s="14"/>
      <c r="B89" s="14"/>
      <c r="C89" s="14"/>
      <c r="D89" s="12"/>
      <c r="E89" s="13"/>
      <c r="F89" s="28"/>
      <c r="G89" s="28"/>
      <c r="H89" s="28"/>
      <c r="I89" s="31"/>
      <c r="J89" s="22"/>
    </row>
    <row r="90" spans="1:10" ht="46.9" customHeight="1">
      <c r="A90" s="11" t="str">
        <f>'PLANILHA C DES'!A41</f>
        <v>4.3.2</v>
      </c>
      <c r="B90" s="166" t="s">
        <v>27</v>
      </c>
      <c r="C90" s="171">
        <v>94990</v>
      </c>
      <c r="D90" s="168" t="s">
        <v>159</v>
      </c>
      <c r="E90" s="167" t="s">
        <v>22</v>
      </c>
      <c r="F90" s="28"/>
      <c r="G90" s="28"/>
      <c r="H90" s="28"/>
      <c r="I90" s="28"/>
      <c r="J90" s="235">
        <f>J95</f>
        <v>17.17</v>
      </c>
    </row>
    <row r="91" spans="1:10" ht="15">
      <c r="A91" s="14"/>
      <c r="B91" s="14"/>
      <c r="C91" s="14"/>
      <c r="D91" s="12" t="s">
        <v>182</v>
      </c>
      <c r="E91" s="13"/>
      <c r="F91" s="28">
        <f>8.79+22.56+20.51+6</f>
        <v>57.86</v>
      </c>
      <c r="G91" s="28"/>
      <c r="H91" s="28"/>
      <c r="I91" s="31">
        <v>2</v>
      </c>
      <c r="J91" s="22">
        <f>PRODUCT(F91:I91)</f>
        <v>115.72</v>
      </c>
    </row>
    <row r="92" spans="1:10" ht="15">
      <c r="A92" s="14"/>
      <c r="B92" s="14"/>
      <c r="C92" s="14"/>
      <c r="D92" s="12" t="s">
        <v>183</v>
      </c>
      <c r="E92" s="13"/>
      <c r="F92" s="28">
        <f>13+43.25+26.76</f>
        <v>83.01</v>
      </c>
      <c r="G92" s="28"/>
      <c r="H92" s="28"/>
      <c r="I92" s="31">
        <v>2</v>
      </c>
      <c r="J92" s="22">
        <f aca="true" t="shared" si="5" ref="J92:J95">PRODUCT(F92:I92)</f>
        <v>166.02</v>
      </c>
    </row>
    <row r="93" spans="1:10" ht="15">
      <c r="A93" s="14"/>
      <c r="B93" s="14"/>
      <c r="C93" s="14"/>
      <c r="D93" s="12" t="s">
        <v>187</v>
      </c>
      <c r="E93" s="13"/>
      <c r="F93" s="28">
        <v>6</v>
      </c>
      <c r="G93" s="28"/>
      <c r="H93" s="28"/>
      <c r="I93" s="31">
        <v>2</v>
      </c>
      <c r="J93" s="22">
        <f t="shared" si="5"/>
        <v>12</v>
      </c>
    </row>
    <row r="94" spans="1:10" ht="15">
      <c r="A94" s="14"/>
      <c r="B94" s="14"/>
      <c r="C94" s="14"/>
      <c r="D94" s="12" t="s">
        <v>188</v>
      </c>
      <c r="E94" s="13"/>
      <c r="F94" s="28">
        <v>3.9</v>
      </c>
      <c r="G94" s="28"/>
      <c r="H94" s="28"/>
      <c r="I94" s="31">
        <v>8</v>
      </c>
      <c r="J94" s="22">
        <f t="shared" si="5"/>
        <v>31.2</v>
      </c>
    </row>
    <row r="95" spans="1:10" ht="15">
      <c r="A95" s="14"/>
      <c r="B95" s="14"/>
      <c r="C95" s="14"/>
      <c r="D95" s="19" t="s">
        <v>184</v>
      </c>
      <c r="E95" s="13"/>
      <c r="F95" s="28">
        <f>J91+J92-J93-J94</f>
        <v>238.54</v>
      </c>
      <c r="G95" s="28">
        <v>1.2</v>
      </c>
      <c r="H95" s="28">
        <v>0.06</v>
      </c>
      <c r="I95" s="31"/>
      <c r="J95" s="22">
        <f t="shared" si="5"/>
        <v>17.17</v>
      </c>
    </row>
    <row r="96" spans="1:10" ht="15">
      <c r="A96" s="20"/>
      <c r="B96" s="20"/>
      <c r="C96" s="20"/>
      <c r="D96" s="19"/>
      <c r="E96" s="21"/>
      <c r="F96" s="32"/>
      <c r="G96" s="32"/>
      <c r="H96" s="32"/>
      <c r="I96" s="31"/>
      <c r="J96" s="32"/>
    </row>
    <row r="97" spans="1:10" ht="62.45" customHeight="1">
      <c r="A97" s="11" t="str">
        <f>'PLANILHA C DES'!A42</f>
        <v>4.3.3</v>
      </c>
      <c r="B97" s="166" t="s">
        <v>164</v>
      </c>
      <c r="C97" s="171" t="s">
        <v>163</v>
      </c>
      <c r="D97" s="168" t="s">
        <v>162</v>
      </c>
      <c r="E97" s="167" t="s">
        <v>19</v>
      </c>
      <c r="F97" s="28"/>
      <c r="G97" s="28"/>
      <c r="H97" s="28"/>
      <c r="I97" s="28"/>
      <c r="J97" s="235">
        <f>J102</f>
        <v>47.71</v>
      </c>
    </row>
    <row r="98" spans="1:10" ht="15">
      <c r="A98" s="14"/>
      <c r="B98" s="14"/>
      <c r="C98" s="14"/>
      <c r="D98" s="12" t="s">
        <v>182</v>
      </c>
      <c r="E98" s="13"/>
      <c r="F98" s="28">
        <f>8.79+22.56+20.51+6</f>
        <v>57.86</v>
      </c>
      <c r="G98" s="28"/>
      <c r="H98" s="28"/>
      <c r="I98" s="31">
        <v>2</v>
      </c>
      <c r="J98" s="22">
        <f>PRODUCT(F98:I98)</f>
        <v>115.72</v>
      </c>
    </row>
    <row r="99" spans="1:10" ht="15">
      <c r="A99" s="14"/>
      <c r="B99" s="14"/>
      <c r="C99" s="14"/>
      <c r="D99" s="12" t="s">
        <v>183</v>
      </c>
      <c r="E99" s="13"/>
      <c r="F99" s="28">
        <f>13+43.25+26.76</f>
        <v>83.01</v>
      </c>
      <c r="G99" s="28"/>
      <c r="H99" s="28"/>
      <c r="I99" s="31">
        <v>2</v>
      </c>
      <c r="J99" s="22">
        <f aca="true" t="shared" si="6" ref="J99:J102">PRODUCT(F99:I99)</f>
        <v>166.02</v>
      </c>
    </row>
    <row r="100" spans="1:10" ht="15">
      <c r="A100" s="14"/>
      <c r="B100" s="14"/>
      <c r="C100" s="14"/>
      <c r="D100" s="12" t="s">
        <v>187</v>
      </c>
      <c r="E100" s="13"/>
      <c r="F100" s="28">
        <v>6</v>
      </c>
      <c r="G100" s="28"/>
      <c r="H100" s="28"/>
      <c r="I100" s="31">
        <v>2</v>
      </c>
      <c r="J100" s="22">
        <f t="shared" si="6"/>
        <v>12</v>
      </c>
    </row>
    <row r="101" spans="1:10" ht="15">
      <c r="A101" s="14"/>
      <c r="B101" s="14"/>
      <c r="C101" s="14"/>
      <c r="D101" s="12" t="s">
        <v>188</v>
      </c>
      <c r="E101" s="13"/>
      <c r="F101" s="28">
        <v>3.9</v>
      </c>
      <c r="G101" s="28"/>
      <c r="H101" s="28"/>
      <c r="I101" s="31">
        <v>8</v>
      </c>
      <c r="J101" s="22">
        <f t="shared" si="6"/>
        <v>31.2</v>
      </c>
    </row>
    <row r="102" spans="1:10" ht="15">
      <c r="A102" s="14"/>
      <c r="B102" s="14"/>
      <c r="C102" s="14"/>
      <c r="D102" s="12" t="s">
        <v>186</v>
      </c>
      <c r="E102" s="13"/>
      <c r="F102" s="28">
        <f>J98+J99-J100-J101</f>
        <v>238.54</v>
      </c>
      <c r="G102" s="28">
        <v>0.2</v>
      </c>
      <c r="H102" s="28"/>
      <c r="I102" s="31"/>
      <c r="J102" s="22">
        <f t="shared" si="6"/>
        <v>47.71</v>
      </c>
    </row>
    <row r="103" spans="1:10" ht="15">
      <c r="A103" s="20"/>
      <c r="B103" s="20"/>
      <c r="C103" s="20"/>
      <c r="D103" s="19"/>
      <c r="E103" s="21"/>
      <c r="F103" s="32"/>
      <c r="G103" s="32"/>
      <c r="H103" s="32"/>
      <c r="I103" s="31"/>
      <c r="J103" s="32"/>
    </row>
    <row r="104" spans="1:10" ht="46.9" customHeight="1">
      <c r="A104" s="11" t="str">
        <f>'PLANILHA C DES'!A43</f>
        <v>4.3.4</v>
      </c>
      <c r="B104" s="166" t="s">
        <v>27</v>
      </c>
      <c r="C104" s="171">
        <v>102498</v>
      </c>
      <c r="D104" s="168" t="s">
        <v>160</v>
      </c>
      <c r="E104" s="167" t="s">
        <v>21</v>
      </c>
      <c r="F104" s="28"/>
      <c r="G104" s="28"/>
      <c r="H104" s="28"/>
      <c r="I104" s="28"/>
      <c r="J104" s="235">
        <f>J105</f>
        <v>238.54</v>
      </c>
    </row>
    <row r="105" spans="1:10" ht="15">
      <c r="A105" s="14"/>
      <c r="B105" s="47"/>
      <c r="C105" s="47"/>
      <c r="D105" s="12" t="s">
        <v>185</v>
      </c>
      <c r="E105" s="14"/>
      <c r="F105" s="28"/>
      <c r="G105" s="28"/>
      <c r="H105" s="30"/>
      <c r="I105" s="312">
        <f>J84</f>
        <v>238.54</v>
      </c>
      <c r="J105" s="22">
        <f>I105</f>
        <v>238.54</v>
      </c>
    </row>
    <row r="106" spans="1:10" ht="15">
      <c r="A106" s="20"/>
      <c r="B106" s="20"/>
      <c r="C106" s="20"/>
      <c r="D106" s="19"/>
      <c r="E106" s="21"/>
      <c r="F106" s="32"/>
      <c r="G106" s="32"/>
      <c r="H106" s="32"/>
      <c r="I106" s="31"/>
      <c r="J106" s="32"/>
    </row>
    <row r="107" spans="1:10" ht="62.45" customHeight="1">
      <c r="A107" s="11" t="str">
        <f>'PLANILHA C DES'!A44</f>
        <v>4.3.5</v>
      </c>
      <c r="B107" s="166" t="s">
        <v>30</v>
      </c>
      <c r="C107" s="171" t="str">
        <f>'COMPOSIÇÃO C DES'!C38</f>
        <v>CP-III</v>
      </c>
      <c r="D107" s="168" t="s">
        <v>168</v>
      </c>
      <c r="E107" s="310" t="s">
        <v>26</v>
      </c>
      <c r="F107" s="28"/>
      <c r="G107" s="28"/>
      <c r="H107" s="28"/>
      <c r="I107" s="28"/>
      <c r="J107" s="235">
        <f>J108</f>
        <v>8</v>
      </c>
    </row>
    <row r="108" spans="1:10" ht="15">
      <c r="A108" s="14"/>
      <c r="B108" s="47"/>
      <c r="C108" s="47"/>
      <c r="D108" s="12" t="s">
        <v>189</v>
      </c>
      <c r="E108" s="14"/>
      <c r="F108" s="28"/>
      <c r="G108" s="28"/>
      <c r="H108" s="30"/>
      <c r="I108" s="31">
        <v>8</v>
      </c>
      <c r="J108" s="22">
        <f>I108</f>
        <v>8</v>
      </c>
    </row>
    <row r="109" spans="1:10" ht="15">
      <c r="A109" s="20"/>
      <c r="B109" s="20"/>
      <c r="C109" s="20"/>
      <c r="D109" s="19"/>
      <c r="E109" s="21"/>
      <c r="F109" s="32"/>
      <c r="G109" s="32"/>
      <c r="H109" s="32"/>
      <c r="I109" s="31"/>
      <c r="J109" s="32"/>
    </row>
    <row r="110" spans="1:10" ht="15">
      <c r="A110" s="228" t="str">
        <f>'PLANILHA C DES'!A45</f>
        <v>4.4</v>
      </c>
      <c r="B110" s="228"/>
      <c r="C110" s="229"/>
      <c r="D110" s="311" t="s">
        <v>146</v>
      </c>
      <c r="E110" s="230"/>
      <c r="F110" s="231"/>
      <c r="G110" s="232"/>
      <c r="H110" s="231"/>
      <c r="I110" s="233"/>
      <c r="J110" s="234"/>
    </row>
    <row r="111" spans="1:10" ht="62.45" customHeight="1">
      <c r="A111" s="11" t="str">
        <f>'PLANILHA C DES'!A46</f>
        <v>4.4.1</v>
      </c>
      <c r="B111" s="166" t="s">
        <v>27</v>
      </c>
      <c r="C111" s="171">
        <v>5213444</v>
      </c>
      <c r="D111" s="168" t="s">
        <v>173</v>
      </c>
      <c r="E111" s="310" t="s">
        <v>26</v>
      </c>
      <c r="F111" s="28"/>
      <c r="G111" s="28"/>
      <c r="H111" s="28"/>
      <c r="I111" s="28"/>
      <c r="J111" s="235">
        <f>J112</f>
        <v>2</v>
      </c>
    </row>
    <row r="112" spans="1:10" ht="15">
      <c r="A112" s="14"/>
      <c r="B112" s="14"/>
      <c r="C112" s="14"/>
      <c r="D112" s="12" t="s">
        <v>191</v>
      </c>
      <c r="E112" s="13"/>
      <c r="F112" s="28"/>
      <c r="G112" s="28"/>
      <c r="H112" s="28"/>
      <c r="I112" s="31">
        <v>2</v>
      </c>
      <c r="J112" s="22">
        <f>I112</f>
        <v>2</v>
      </c>
    </row>
    <row r="113" spans="1:10" ht="15">
      <c r="A113" s="14"/>
      <c r="B113" s="14"/>
      <c r="C113" s="14"/>
      <c r="D113" s="12"/>
      <c r="E113" s="13"/>
      <c r="F113" s="28"/>
      <c r="G113" s="28"/>
      <c r="H113" s="28"/>
      <c r="I113" s="31"/>
      <c r="J113" s="22"/>
    </row>
    <row r="114" spans="1:10" ht="46.9" customHeight="1">
      <c r="A114" s="11" t="str">
        <f>'PLANILHA C DES'!A47</f>
        <v>4.4.2</v>
      </c>
      <c r="B114" s="166" t="s">
        <v>30</v>
      </c>
      <c r="C114" s="171" t="str">
        <f>'COMPOSIÇÃO C DES'!C50</f>
        <v>CP-IV</v>
      </c>
      <c r="D114" s="168" t="s">
        <v>174</v>
      </c>
      <c r="E114" s="310" t="s">
        <v>26</v>
      </c>
      <c r="F114" s="28"/>
      <c r="G114" s="28"/>
      <c r="H114" s="28"/>
      <c r="I114" s="28"/>
      <c r="J114" s="235">
        <f>J115</f>
        <v>2</v>
      </c>
    </row>
    <row r="115" spans="1:10" ht="15">
      <c r="A115" s="14"/>
      <c r="B115" s="47"/>
      <c r="C115" s="47"/>
      <c r="D115" s="12" t="s">
        <v>190</v>
      </c>
      <c r="E115" s="14"/>
      <c r="F115" s="28"/>
      <c r="G115" s="28"/>
      <c r="H115" s="30"/>
      <c r="I115" s="31">
        <v>2</v>
      </c>
      <c r="J115" s="22">
        <f>I115</f>
        <v>2</v>
      </c>
    </row>
    <row r="116" spans="1:10" ht="15">
      <c r="A116" s="20"/>
      <c r="B116" s="20"/>
      <c r="C116" s="20"/>
      <c r="D116" s="19"/>
      <c r="E116" s="21"/>
      <c r="F116" s="32"/>
      <c r="G116" s="32"/>
      <c r="H116" s="32"/>
      <c r="I116" s="31"/>
      <c r="J116" s="32"/>
    </row>
    <row r="117" spans="1:10" ht="15">
      <c r="A117" s="23" t="str">
        <f>'PLANILHA C DES'!A48</f>
        <v>5.0</v>
      </c>
      <c r="B117" s="369" t="str">
        <f>'PLANILHA C DES'!B48:D48</f>
        <v>RUA PROJETADA 2</v>
      </c>
      <c r="C117" s="370"/>
      <c r="D117" s="370"/>
      <c r="E117" s="370"/>
      <c r="F117" s="370"/>
      <c r="G117" s="370"/>
      <c r="H117" s="370"/>
      <c r="I117" s="370"/>
      <c r="J117" s="377"/>
    </row>
    <row r="118" spans="1:10" ht="15">
      <c r="A118" s="228" t="str">
        <f>'PLANILHA C DES'!A49</f>
        <v>5.1</v>
      </c>
      <c r="B118" s="228"/>
      <c r="C118" s="229"/>
      <c r="D118" s="311" t="s">
        <v>144</v>
      </c>
      <c r="E118" s="230"/>
      <c r="F118" s="231"/>
      <c r="G118" s="232"/>
      <c r="H118" s="231"/>
      <c r="I118" s="233"/>
      <c r="J118" s="234"/>
    </row>
    <row r="119" spans="1:10" ht="31.15" customHeight="1">
      <c r="A119" s="11" t="str">
        <f>'PLANILHA C DES'!A50</f>
        <v>5.1.1</v>
      </c>
      <c r="B119" s="166" t="s">
        <v>27</v>
      </c>
      <c r="C119" s="171">
        <v>100576</v>
      </c>
      <c r="D119" s="168" t="s">
        <v>156</v>
      </c>
      <c r="E119" s="167" t="s">
        <v>19</v>
      </c>
      <c r="F119" s="28"/>
      <c r="G119" s="28"/>
      <c r="H119" s="28"/>
      <c r="I119" s="28"/>
      <c r="J119" s="235">
        <f>SUM(J120:J120)</f>
        <v>603.42</v>
      </c>
    </row>
    <row r="120" spans="1:10" ht="15">
      <c r="A120" s="14"/>
      <c r="B120" s="14"/>
      <c r="C120" s="14"/>
      <c r="D120" s="12" t="s">
        <v>32</v>
      </c>
      <c r="E120" s="13"/>
      <c r="F120" s="28">
        <f>42.47+39.49+18.61</f>
        <v>100.57</v>
      </c>
      <c r="G120" s="28">
        <v>6</v>
      </c>
      <c r="H120" s="28"/>
      <c r="I120" s="31"/>
      <c r="J120" s="22">
        <f>PRODUCT(F120:I120)</f>
        <v>603.42</v>
      </c>
    </row>
    <row r="121" spans="1:10" ht="15">
      <c r="A121" s="14"/>
      <c r="B121" s="14"/>
      <c r="C121" s="14"/>
      <c r="D121" s="15"/>
      <c r="E121" s="41"/>
      <c r="F121" s="29"/>
      <c r="G121" s="29"/>
      <c r="H121" s="29"/>
      <c r="I121" s="16"/>
      <c r="J121" s="29"/>
    </row>
    <row r="122" spans="1:10" ht="15">
      <c r="A122" s="228" t="str">
        <f>'PLANILHA C DES'!A51</f>
        <v>5.2</v>
      </c>
      <c r="B122" s="228"/>
      <c r="C122" s="229"/>
      <c r="D122" s="311" t="s">
        <v>20</v>
      </c>
      <c r="E122" s="230"/>
      <c r="F122" s="231"/>
      <c r="G122" s="232"/>
      <c r="H122" s="231"/>
      <c r="I122" s="233"/>
      <c r="J122" s="234"/>
    </row>
    <row r="123" spans="1:10" ht="31.15" customHeight="1">
      <c r="A123" s="11" t="str">
        <f>'PLANILHA C DES'!A52</f>
        <v>5.2.1</v>
      </c>
      <c r="B123" s="166" t="s">
        <v>27</v>
      </c>
      <c r="C123" s="171">
        <v>101169</v>
      </c>
      <c r="D123" s="168" t="s">
        <v>157</v>
      </c>
      <c r="E123" s="167" t="s">
        <v>19</v>
      </c>
      <c r="F123" s="28"/>
      <c r="G123" s="28"/>
      <c r="H123" s="28"/>
      <c r="I123" s="28"/>
      <c r="J123" s="235">
        <f>SUM(J124:J124)</f>
        <v>543.08</v>
      </c>
    </row>
    <row r="124" spans="1:10" ht="15">
      <c r="A124" s="14"/>
      <c r="B124" s="14"/>
      <c r="C124" s="14"/>
      <c r="D124" s="12" t="s">
        <v>32</v>
      </c>
      <c r="E124" s="13"/>
      <c r="F124" s="28">
        <f>42.47+39.49+18.61</f>
        <v>100.57</v>
      </c>
      <c r="G124" s="28">
        <v>5.4</v>
      </c>
      <c r="H124" s="28"/>
      <c r="I124" s="31"/>
      <c r="J124" s="22">
        <f>PRODUCT(F124:I124)</f>
        <v>543.08</v>
      </c>
    </row>
    <row r="125" spans="1:10" ht="15">
      <c r="A125" s="14"/>
      <c r="B125" s="14"/>
      <c r="C125" s="14"/>
      <c r="D125" s="12"/>
      <c r="E125" s="13"/>
      <c r="F125" s="28"/>
      <c r="G125" s="28"/>
      <c r="H125" s="28"/>
      <c r="I125" s="31"/>
      <c r="J125" s="22"/>
    </row>
    <row r="126" spans="1:10" ht="46.9" customHeight="1">
      <c r="A126" s="11" t="str">
        <f>'PLANILHA C DES'!A53</f>
        <v>5.2.2</v>
      </c>
      <c r="B126" s="166" t="s">
        <v>27</v>
      </c>
      <c r="C126" s="171">
        <v>94287</v>
      </c>
      <c r="D126" s="168" t="s">
        <v>158</v>
      </c>
      <c r="E126" s="167" t="s">
        <v>21</v>
      </c>
      <c r="F126" s="28"/>
      <c r="G126" s="28"/>
      <c r="H126" s="28"/>
      <c r="I126" s="28"/>
      <c r="J126" s="235">
        <f>SUM(J127:J127)-J128</f>
        <v>201.14</v>
      </c>
    </row>
    <row r="127" spans="1:10" ht="15">
      <c r="A127" s="14"/>
      <c r="B127" s="14"/>
      <c r="C127" s="14"/>
      <c r="D127" s="12" t="s">
        <v>32</v>
      </c>
      <c r="E127" s="13"/>
      <c r="F127" s="28">
        <f>42.47+39.49+18.61</f>
        <v>100.57</v>
      </c>
      <c r="G127" s="28"/>
      <c r="H127" s="28"/>
      <c r="I127" s="31">
        <v>2</v>
      </c>
      <c r="J127" s="22">
        <f>PRODUCT(F127:I127)</f>
        <v>201.14</v>
      </c>
    </row>
    <row r="128" spans="1:10" ht="15">
      <c r="A128" s="14"/>
      <c r="B128" s="14"/>
      <c r="C128" s="14"/>
      <c r="D128" s="12" t="s">
        <v>187</v>
      </c>
      <c r="E128" s="13"/>
      <c r="F128" s="28"/>
      <c r="G128" s="28"/>
      <c r="H128" s="28"/>
      <c r="I128" s="31"/>
      <c r="J128" s="22">
        <f>PRODUCT(F128:I128)</f>
        <v>0</v>
      </c>
    </row>
    <row r="129" spans="1:10" ht="15">
      <c r="A129" s="20"/>
      <c r="B129" s="20"/>
      <c r="C129" s="20"/>
      <c r="D129" s="19"/>
      <c r="E129" s="21"/>
      <c r="F129" s="32"/>
      <c r="G129" s="32"/>
      <c r="H129" s="32"/>
      <c r="I129" s="31"/>
      <c r="J129" s="32"/>
    </row>
    <row r="130" spans="1:10" ht="15">
      <c r="A130" s="228" t="str">
        <f>'PLANILHA C DES'!A54</f>
        <v>5.3</v>
      </c>
      <c r="B130" s="228"/>
      <c r="C130" s="229"/>
      <c r="D130" s="311" t="s">
        <v>145</v>
      </c>
      <c r="E130" s="230"/>
      <c r="F130" s="231"/>
      <c r="G130" s="232"/>
      <c r="H130" s="231"/>
      <c r="I130" s="233"/>
      <c r="J130" s="234"/>
    </row>
    <row r="131" spans="1:10" ht="62.45" customHeight="1">
      <c r="A131" s="11" t="str">
        <f>'PLANILHA C DES'!A55</f>
        <v>5.3.1</v>
      </c>
      <c r="B131" s="166" t="s">
        <v>27</v>
      </c>
      <c r="C131" s="171">
        <v>94273</v>
      </c>
      <c r="D131" s="168" t="s">
        <v>137</v>
      </c>
      <c r="E131" s="167" t="s">
        <v>21</v>
      </c>
      <c r="F131" s="28"/>
      <c r="G131" s="28"/>
      <c r="H131" s="28"/>
      <c r="I131" s="28"/>
      <c r="J131" s="235">
        <f>J132-J133-J134</f>
        <v>185.54</v>
      </c>
    </row>
    <row r="132" spans="1:10" ht="15">
      <c r="A132" s="14"/>
      <c r="B132" s="14"/>
      <c r="C132" s="14"/>
      <c r="D132" s="12" t="s">
        <v>182</v>
      </c>
      <c r="E132" s="13"/>
      <c r="F132" s="28">
        <f>42.47+39.49+18.61</f>
        <v>100.57</v>
      </c>
      <c r="G132" s="28"/>
      <c r="H132" s="28"/>
      <c r="I132" s="31">
        <v>2</v>
      </c>
      <c r="J132" s="22">
        <f>PRODUCT(F132:I132)</f>
        <v>201.14</v>
      </c>
    </row>
    <row r="133" spans="1:10" ht="15">
      <c r="A133" s="14"/>
      <c r="B133" s="14"/>
      <c r="C133" s="14"/>
      <c r="D133" s="12" t="s">
        <v>187</v>
      </c>
      <c r="E133" s="13"/>
      <c r="F133" s="28">
        <v>0</v>
      </c>
      <c r="G133" s="28"/>
      <c r="H133" s="28"/>
      <c r="I133" s="31">
        <v>0</v>
      </c>
      <c r="J133" s="22">
        <f aca="true" t="shared" si="7" ref="J133:J134">PRODUCT(F133:I133)</f>
        <v>0</v>
      </c>
    </row>
    <row r="134" spans="1:10" ht="15">
      <c r="A134" s="14"/>
      <c r="B134" s="14"/>
      <c r="C134" s="14"/>
      <c r="D134" s="12" t="s">
        <v>188</v>
      </c>
      <c r="E134" s="13"/>
      <c r="F134" s="28">
        <v>3.9</v>
      </c>
      <c r="G134" s="28"/>
      <c r="H134" s="28"/>
      <c r="I134" s="31">
        <v>4</v>
      </c>
      <c r="J134" s="22">
        <f t="shared" si="7"/>
        <v>15.6</v>
      </c>
    </row>
    <row r="135" spans="1:10" ht="15">
      <c r="A135" s="14"/>
      <c r="B135" s="14"/>
      <c r="C135" s="14"/>
      <c r="D135" s="12"/>
      <c r="E135" s="13"/>
      <c r="F135" s="28"/>
      <c r="G135" s="28"/>
      <c r="H135" s="28"/>
      <c r="I135" s="31"/>
      <c r="J135" s="22"/>
    </row>
    <row r="136" spans="1:10" ht="46.9" customHeight="1">
      <c r="A136" s="11" t="str">
        <f>'PLANILHA C DES'!A56</f>
        <v>5.3.2</v>
      </c>
      <c r="B136" s="166" t="s">
        <v>27</v>
      </c>
      <c r="C136" s="171">
        <v>94990</v>
      </c>
      <c r="D136" s="168" t="s">
        <v>159</v>
      </c>
      <c r="E136" s="167" t="s">
        <v>22</v>
      </c>
      <c r="F136" s="28"/>
      <c r="G136" s="28"/>
      <c r="H136" s="28"/>
      <c r="I136" s="28"/>
      <c r="J136" s="235">
        <f>J140</f>
        <v>13.36</v>
      </c>
    </row>
    <row r="137" spans="1:10" ht="15">
      <c r="A137" s="14"/>
      <c r="B137" s="14"/>
      <c r="C137" s="14"/>
      <c r="D137" s="12" t="s">
        <v>182</v>
      </c>
      <c r="E137" s="13"/>
      <c r="F137" s="28">
        <f>42.47+39.49+18.61</f>
        <v>100.57</v>
      </c>
      <c r="G137" s="28"/>
      <c r="H137" s="28"/>
      <c r="I137" s="31">
        <v>2</v>
      </c>
      <c r="J137" s="22">
        <f>PRODUCT(F137:I137)</f>
        <v>201.14</v>
      </c>
    </row>
    <row r="138" spans="1:10" ht="15">
      <c r="A138" s="14"/>
      <c r="B138" s="14"/>
      <c r="C138" s="14"/>
      <c r="D138" s="12" t="s">
        <v>187</v>
      </c>
      <c r="E138" s="13"/>
      <c r="F138" s="28">
        <v>0</v>
      </c>
      <c r="G138" s="28"/>
      <c r="H138" s="28"/>
      <c r="I138" s="31">
        <v>2</v>
      </c>
      <c r="J138" s="22">
        <f aca="true" t="shared" si="8" ref="J138:J140">PRODUCT(F138:I138)</f>
        <v>0</v>
      </c>
    </row>
    <row r="139" spans="1:10" ht="15">
      <c r="A139" s="14"/>
      <c r="B139" s="14"/>
      <c r="C139" s="14"/>
      <c r="D139" s="12" t="s">
        <v>188</v>
      </c>
      <c r="E139" s="13"/>
      <c r="F139" s="28">
        <v>3.9</v>
      </c>
      <c r="G139" s="28"/>
      <c r="H139" s="28"/>
      <c r="I139" s="31">
        <v>4</v>
      </c>
      <c r="J139" s="22">
        <f t="shared" si="8"/>
        <v>15.6</v>
      </c>
    </row>
    <row r="140" spans="1:10" ht="15">
      <c r="A140" s="14"/>
      <c r="B140" s="14"/>
      <c r="C140" s="14"/>
      <c r="D140" s="19" t="s">
        <v>184</v>
      </c>
      <c r="E140" s="13"/>
      <c r="F140" s="28">
        <f>J137-J138-J139</f>
        <v>185.54</v>
      </c>
      <c r="G140" s="28">
        <v>1.2</v>
      </c>
      <c r="H140" s="28">
        <v>0.06</v>
      </c>
      <c r="I140" s="31"/>
      <c r="J140" s="22">
        <f t="shared" si="8"/>
        <v>13.36</v>
      </c>
    </row>
    <row r="141" spans="1:10" ht="15">
      <c r="A141" s="20"/>
      <c r="B141" s="20"/>
      <c r="C141" s="20"/>
      <c r="D141" s="19"/>
      <c r="E141" s="21"/>
      <c r="F141" s="32"/>
      <c r="G141" s="32"/>
      <c r="H141" s="32"/>
      <c r="I141" s="31"/>
      <c r="J141" s="32"/>
    </row>
    <row r="142" spans="1:10" ht="62.45" customHeight="1">
      <c r="A142" s="11" t="str">
        <f>'PLANILHA C DES'!A57</f>
        <v>5.3.3</v>
      </c>
      <c r="B142" s="166" t="s">
        <v>164</v>
      </c>
      <c r="C142" s="171" t="s">
        <v>163</v>
      </c>
      <c r="D142" s="168" t="s">
        <v>162</v>
      </c>
      <c r="E142" s="167" t="s">
        <v>19</v>
      </c>
      <c r="F142" s="28"/>
      <c r="G142" s="28"/>
      <c r="H142" s="28"/>
      <c r="I142" s="28"/>
      <c r="J142" s="235">
        <f>J146</f>
        <v>37.11</v>
      </c>
    </row>
    <row r="143" spans="1:10" ht="15">
      <c r="A143" s="14"/>
      <c r="B143" s="14"/>
      <c r="C143" s="14"/>
      <c r="D143" s="12" t="s">
        <v>182</v>
      </c>
      <c r="E143" s="13"/>
      <c r="F143" s="28">
        <f>42.47+39.49+18.61</f>
        <v>100.57</v>
      </c>
      <c r="G143" s="28"/>
      <c r="H143" s="28"/>
      <c r="I143" s="31">
        <v>2</v>
      </c>
      <c r="J143" s="22">
        <f>PRODUCT(F143:I143)</f>
        <v>201.14</v>
      </c>
    </row>
    <row r="144" spans="1:10" ht="15">
      <c r="A144" s="14"/>
      <c r="B144" s="14"/>
      <c r="C144" s="14"/>
      <c r="D144" s="12" t="s">
        <v>187</v>
      </c>
      <c r="E144" s="13"/>
      <c r="F144" s="28">
        <v>0</v>
      </c>
      <c r="G144" s="28"/>
      <c r="H144" s="28"/>
      <c r="I144" s="31">
        <v>2</v>
      </c>
      <c r="J144" s="22">
        <f aca="true" t="shared" si="9" ref="J144:J146">PRODUCT(F144:I144)</f>
        <v>0</v>
      </c>
    </row>
    <row r="145" spans="1:10" ht="15">
      <c r="A145" s="14"/>
      <c r="B145" s="14"/>
      <c r="C145" s="14"/>
      <c r="D145" s="12" t="s">
        <v>188</v>
      </c>
      <c r="E145" s="13"/>
      <c r="F145" s="28">
        <v>3.9</v>
      </c>
      <c r="G145" s="28"/>
      <c r="H145" s="28"/>
      <c r="I145" s="31">
        <v>4</v>
      </c>
      <c r="J145" s="22">
        <f t="shared" si="9"/>
        <v>15.6</v>
      </c>
    </row>
    <row r="146" spans="1:10" ht="15">
      <c r="A146" s="14"/>
      <c r="B146" s="14"/>
      <c r="C146" s="14"/>
      <c r="D146" s="12" t="s">
        <v>186</v>
      </c>
      <c r="E146" s="13"/>
      <c r="F146" s="28">
        <f>J143-J144-J145</f>
        <v>185.54</v>
      </c>
      <c r="G146" s="28">
        <v>0.2</v>
      </c>
      <c r="H146" s="28"/>
      <c r="I146" s="31"/>
      <c r="J146" s="22">
        <f t="shared" si="9"/>
        <v>37.11</v>
      </c>
    </row>
    <row r="147" spans="1:10" ht="15">
      <c r="A147" s="20"/>
      <c r="B147" s="20"/>
      <c r="C147" s="20"/>
      <c r="D147" s="19"/>
      <c r="E147" s="21"/>
      <c r="F147" s="32"/>
      <c r="G147" s="32"/>
      <c r="H147" s="32"/>
      <c r="I147" s="31"/>
      <c r="J147" s="32"/>
    </row>
    <row r="148" spans="1:10" ht="46.9" customHeight="1">
      <c r="A148" s="11" t="str">
        <f>'PLANILHA C DES'!A58</f>
        <v>5.3.4</v>
      </c>
      <c r="B148" s="166" t="s">
        <v>27</v>
      </c>
      <c r="C148" s="171">
        <v>102498</v>
      </c>
      <c r="D148" s="168" t="s">
        <v>160</v>
      </c>
      <c r="E148" s="167" t="s">
        <v>21</v>
      </c>
      <c r="F148" s="28"/>
      <c r="G148" s="28"/>
      <c r="H148" s="28"/>
      <c r="I148" s="28"/>
      <c r="J148" s="235">
        <f>J149</f>
        <v>185.54</v>
      </c>
    </row>
    <row r="149" spans="1:10" ht="15">
      <c r="A149" s="14"/>
      <c r="B149" s="47"/>
      <c r="C149" s="47"/>
      <c r="D149" s="12" t="s">
        <v>185</v>
      </c>
      <c r="E149" s="14"/>
      <c r="F149" s="28">
        <v>0</v>
      </c>
      <c r="G149" s="28">
        <v>0</v>
      </c>
      <c r="H149" s="30"/>
      <c r="I149" s="312">
        <f>J131</f>
        <v>185.54</v>
      </c>
      <c r="J149" s="22">
        <f>I149</f>
        <v>185.54</v>
      </c>
    </row>
    <row r="150" spans="1:10" ht="15">
      <c r="A150" s="20"/>
      <c r="B150" s="20"/>
      <c r="C150" s="20"/>
      <c r="D150" s="19"/>
      <c r="E150" s="21"/>
      <c r="F150" s="32"/>
      <c r="G150" s="32"/>
      <c r="H150" s="32"/>
      <c r="I150" s="31"/>
      <c r="J150" s="32"/>
    </row>
    <row r="151" spans="1:10" ht="62.45" customHeight="1">
      <c r="A151" s="11" t="str">
        <f>'PLANILHA C DES'!A59</f>
        <v>5.3.5</v>
      </c>
      <c r="B151" s="166" t="s">
        <v>30</v>
      </c>
      <c r="C151" s="171" t="str">
        <f>'COMPOSIÇÃO C DES'!C38</f>
        <v>CP-III</v>
      </c>
      <c r="D151" s="168" t="s">
        <v>168</v>
      </c>
      <c r="E151" s="310" t="s">
        <v>26</v>
      </c>
      <c r="F151" s="28"/>
      <c r="G151" s="28"/>
      <c r="H151" s="28"/>
      <c r="I151" s="28"/>
      <c r="J151" s="235">
        <f>J152</f>
        <v>4</v>
      </c>
    </row>
    <row r="152" spans="1:10" ht="15">
      <c r="A152" s="14"/>
      <c r="B152" s="47"/>
      <c r="C152" s="47"/>
      <c r="D152" s="12" t="s">
        <v>189</v>
      </c>
      <c r="E152" s="14"/>
      <c r="F152" s="28"/>
      <c r="G152" s="28"/>
      <c r="H152" s="30"/>
      <c r="I152" s="31">
        <v>4</v>
      </c>
      <c r="J152" s="22">
        <f>I152</f>
        <v>4</v>
      </c>
    </row>
    <row r="153" spans="1:10" ht="15">
      <c r="A153" s="20"/>
      <c r="B153" s="20"/>
      <c r="C153" s="20"/>
      <c r="D153" s="19"/>
      <c r="E153" s="21"/>
      <c r="F153" s="32"/>
      <c r="G153" s="32"/>
      <c r="H153" s="32"/>
      <c r="I153" s="31"/>
      <c r="J153" s="32"/>
    </row>
    <row r="154" spans="1:10" ht="15">
      <c r="A154" s="228" t="str">
        <f>'PLANILHA C DES'!A60</f>
        <v>5.4</v>
      </c>
      <c r="B154" s="228"/>
      <c r="C154" s="229"/>
      <c r="D154" s="311" t="s">
        <v>146</v>
      </c>
      <c r="E154" s="230"/>
      <c r="F154" s="231"/>
      <c r="G154" s="232"/>
      <c r="H154" s="231"/>
      <c r="I154" s="233"/>
      <c r="J154" s="234"/>
    </row>
    <row r="155" spans="1:10" ht="62.45" customHeight="1">
      <c r="A155" s="11" t="str">
        <f>'PLANILHA C DES'!A61</f>
        <v>5.4.1</v>
      </c>
      <c r="B155" s="166" t="s">
        <v>27</v>
      </c>
      <c r="C155" s="171">
        <v>5213444</v>
      </c>
      <c r="D155" s="168" t="s">
        <v>173</v>
      </c>
      <c r="E155" s="310" t="s">
        <v>26</v>
      </c>
      <c r="F155" s="28"/>
      <c r="G155" s="28"/>
      <c r="H155" s="28"/>
      <c r="I155" s="28"/>
      <c r="J155" s="235">
        <f>J156</f>
        <v>1</v>
      </c>
    </row>
    <row r="156" spans="1:10" ht="15">
      <c r="A156" s="14"/>
      <c r="B156" s="14"/>
      <c r="C156" s="14"/>
      <c r="D156" s="12" t="s">
        <v>191</v>
      </c>
      <c r="E156" s="13"/>
      <c r="F156" s="28"/>
      <c r="G156" s="28"/>
      <c r="H156" s="28"/>
      <c r="I156" s="31">
        <v>1</v>
      </c>
      <c r="J156" s="22">
        <f>I156</f>
        <v>1</v>
      </c>
    </row>
    <row r="157" spans="1:10" ht="46.9" customHeight="1">
      <c r="A157" s="11" t="str">
        <f>'PLANILHA C DES'!A62</f>
        <v>5.4.2</v>
      </c>
      <c r="B157" s="166" t="s">
        <v>30</v>
      </c>
      <c r="C157" s="171" t="str">
        <f>'COMPOSIÇÃO C DES'!C50</f>
        <v>CP-IV</v>
      </c>
      <c r="D157" s="168" t="s">
        <v>174</v>
      </c>
      <c r="E157" s="310" t="s">
        <v>26</v>
      </c>
      <c r="F157" s="28"/>
      <c r="G157" s="28"/>
      <c r="H157" s="28"/>
      <c r="I157" s="28"/>
      <c r="J157" s="235">
        <f>J158</f>
        <v>2</v>
      </c>
    </row>
    <row r="158" spans="1:10" ht="15">
      <c r="A158" s="14"/>
      <c r="B158" s="47"/>
      <c r="C158" s="47"/>
      <c r="D158" s="12" t="s">
        <v>190</v>
      </c>
      <c r="E158" s="14"/>
      <c r="F158" s="28"/>
      <c r="G158" s="28"/>
      <c r="H158" s="30"/>
      <c r="I158" s="31">
        <v>2</v>
      </c>
      <c r="J158" s="22">
        <f>I158</f>
        <v>2</v>
      </c>
    </row>
    <row r="159" spans="1:10" ht="15">
      <c r="A159" s="20"/>
      <c r="B159" s="20"/>
      <c r="C159" s="20"/>
      <c r="D159" s="19"/>
      <c r="E159" s="21"/>
      <c r="F159" s="32"/>
      <c r="G159" s="32"/>
      <c r="H159" s="32"/>
      <c r="I159" s="31"/>
      <c r="J159" s="32"/>
    </row>
    <row r="160" spans="1:10" ht="15">
      <c r="A160" s="23" t="str">
        <f>'PLANILHA C DES'!A63</f>
        <v>6.0</v>
      </c>
      <c r="B160" s="369" t="str">
        <f>'PLANILHA C DES'!B63:D63</f>
        <v>RUA JOAQUINA GONDIM</v>
      </c>
      <c r="C160" s="370"/>
      <c r="D160" s="370"/>
      <c r="E160" s="370"/>
      <c r="F160" s="370"/>
      <c r="G160" s="370"/>
      <c r="H160" s="370"/>
      <c r="I160" s="370"/>
      <c r="J160" s="377"/>
    </row>
    <row r="161" spans="1:10" ht="15">
      <c r="A161" s="228" t="str">
        <f>'PLANILHA C DES'!A64</f>
        <v>6.1</v>
      </c>
      <c r="B161" s="228"/>
      <c r="C161" s="229"/>
      <c r="D161" s="311" t="s">
        <v>144</v>
      </c>
      <c r="E161" s="230"/>
      <c r="F161" s="231"/>
      <c r="G161" s="232"/>
      <c r="H161" s="231"/>
      <c r="I161" s="233"/>
      <c r="J161" s="234"/>
    </row>
    <row r="162" spans="1:10" ht="31.15" customHeight="1">
      <c r="A162" s="11" t="str">
        <f>'PLANILHA C DES'!A65</f>
        <v>6.1.1</v>
      </c>
      <c r="B162" s="166" t="s">
        <v>27</v>
      </c>
      <c r="C162" s="171">
        <v>100576</v>
      </c>
      <c r="D162" s="168" t="s">
        <v>156</v>
      </c>
      <c r="E162" s="167" t="s">
        <v>19</v>
      </c>
      <c r="F162" s="28"/>
      <c r="G162" s="28"/>
      <c r="H162" s="28"/>
      <c r="I162" s="28"/>
      <c r="J162" s="235">
        <f>J163</f>
        <v>463.68</v>
      </c>
    </row>
    <row r="163" spans="1:10" ht="15">
      <c r="A163" s="14"/>
      <c r="B163" s="14"/>
      <c r="C163" s="14"/>
      <c r="D163" s="12" t="s">
        <v>32</v>
      </c>
      <c r="E163" s="13"/>
      <c r="F163" s="28">
        <f>8.97+46.77+21.54</f>
        <v>77.28</v>
      </c>
      <c r="G163" s="28">
        <v>6</v>
      </c>
      <c r="H163" s="28"/>
      <c r="I163" s="31"/>
      <c r="J163" s="22">
        <f>PRODUCT(F163:I163)</f>
        <v>463.68</v>
      </c>
    </row>
    <row r="164" spans="1:10" ht="15">
      <c r="A164" s="14"/>
      <c r="B164" s="14"/>
      <c r="C164" s="14"/>
      <c r="D164" s="15"/>
      <c r="E164" s="41"/>
      <c r="F164" s="29"/>
      <c r="G164" s="29"/>
      <c r="H164" s="29"/>
      <c r="I164" s="16"/>
      <c r="J164" s="29"/>
    </row>
    <row r="165" spans="1:10" ht="15">
      <c r="A165" s="228" t="str">
        <f>'PLANILHA C DES'!A66</f>
        <v>6.2</v>
      </c>
      <c r="B165" s="228"/>
      <c r="C165" s="229"/>
      <c r="D165" s="311" t="s">
        <v>20</v>
      </c>
      <c r="E165" s="230"/>
      <c r="F165" s="231"/>
      <c r="G165" s="232"/>
      <c r="H165" s="231"/>
      <c r="I165" s="233"/>
      <c r="J165" s="234"/>
    </row>
    <row r="166" spans="1:10" ht="31.15" customHeight="1">
      <c r="A166" s="11" t="str">
        <f>'PLANILHA C DES'!A67</f>
        <v>6.2.1</v>
      </c>
      <c r="B166" s="166" t="s">
        <v>27</v>
      </c>
      <c r="C166" s="171">
        <v>101169</v>
      </c>
      <c r="D166" s="168" t="s">
        <v>157</v>
      </c>
      <c r="E166" s="167" t="s">
        <v>19</v>
      </c>
      <c r="F166" s="28"/>
      <c r="G166" s="28"/>
      <c r="H166" s="28"/>
      <c r="I166" s="28"/>
      <c r="J166" s="235">
        <f>J167</f>
        <v>417.31</v>
      </c>
    </row>
    <row r="167" spans="1:10" ht="15">
      <c r="A167" s="14"/>
      <c r="B167" s="14"/>
      <c r="C167" s="14"/>
      <c r="D167" s="12" t="s">
        <v>32</v>
      </c>
      <c r="E167" s="13"/>
      <c r="F167" s="28">
        <f>8.97+46.77+21.54</f>
        <v>77.28</v>
      </c>
      <c r="G167" s="28">
        <v>5.4</v>
      </c>
      <c r="H167" s="28"/>
      <c r="I167" s="31"/>
      <c r="J167" s="22">
        <f>PRODUCT(F167:I167)</f>
        <v>417.31</v>
      </c>
    </row>
    <row r="168" spans="1:10" ht="15">
      <c r="A168" s="14"/>
      <c r="B168" s="14"/>
      <c r="C168" s="14"/>
      <c r="D168" s="12"/>
      <c r="E168" s="13"/>
      <c r="F168" s="28"/>
      <c r="G168" s="28"/>
      <c r="H168" s="28"/>
      <c r="I168" s="31"/>
      <c r="J168" s="22"/>
    </row>
    <row r="169" spans="1:10" ht="46.9" customHeight="1">
      <c r="A169" s="11" t="str">
        <f>'PLANILHA C DES'!A68</f>
        <v>6.2.2</v>
      </c>
      <c r="B169" s="166" t="s">
        <v>27</v>
      </c>
      <c r="C169" s="171">
        <v>94287</v>
      </c>
      <c r="D169" s="168" t="s">
        <v>158</v>
      </c>
      <c r="E169" s="167" t="s">
        <v>21</v>
      </c>
      <c r="F169" s="28"/>
      <c r="G169" s="28"/>
      <c r="H169" s="28"/>
      <c r="I169" s="28"/>
      <c r="J169" s="235">
        <f>J170</f>
        <v>154.56</v>
      </c>
    </row>
    <row r="170" spans="1:10" ht="15">
      <c r="A170" s="14"/>
      <c r="B170" s="47"/>
      <c r="C170" s="47"/>
      <c r="D170" s="12" t="s">
        <v>32</v>
      </c>
      <c r="E170" s="14"/>
      <c r="F170" s="28">
        <f>8.97+46.77+21.54</f>
        <v>77.28</v>
      </c>
      <c r="G170" s="28"/>
      <c r="H170" s="30"/>
      <c r="I170" s="31">
        <v>2</v>
      </c>
      <c r="J170" s="22">
        <f>PRODUCT(F170:I170)</f>
        <v>154.56</v>
      </c>
    </row>
    <row r="171" spans="1:10" ht="15">
      <c r="A171" s="20"/>
      <c r="B171" s="20"/>
      <c r="C171" s="20"/>
      <c r="D171" s="19"/>
      <c r="E171" s="21"/>
      <c r="F171" s="32"/>
      <c r="G171" s="32"/>
      <c r="H171" s="32"/>
      <c r="I171" s="31"/>
      <c r="J171" s="32"/>
    </row>
    <row r="172" spans="1:10" ht="15">
      <c r="A172" s="228" t="str">
        <f>'PLANILHA C DES'!A69</f>
        <v>6.3</v>
      </c>
      <c r="B172" s="228"/>
      <c r="C172" s="229"/>
      <c r="D172" s="311" t="s">
        <v>145</v>
      </c>
      <c r="E172" s="230"/>
      <c r="F172" s="231"/>
      <c r="G172" s="232"/>
      <c r="H172" s="231"/>
      <c r="I172" s="233"/>
      <c r="J172" s="234"/>
    </row>
    <row r="173" spans="1:10" ht="62.45" customHeight="1">
      <c r="A173" s="11" t="str">
        <f>'PLANILHA C DES'!A70</f>
        <v>6.3.1</v>
      </c>
      <c r="B173" s="166" t="s">
        <v>27</v>
      </c>
      <c r="C173" s="171">
        <v>94273</v>
      </c>
      <c r="D173" s="168" t="s">
        <v>137</v>
      </c>
      <c r="E173" s="167" t="s">
        <v>21</v>
      </c>
      <c r="F173" s="28"/>
      <c r="G173" s="28"/>
      <c r="H173" s="28"/>
      <c r="I173" s="28"/>
      <c r="J173" s="235">
        <f>J174-J175-J176</f>
        <v>138.96</v>
      </c>
    </row>
    <row r="174" spans="1:10" ht="15">
      <c r="A174" s="14"/>
      <c r="B174" s="14"/>
      <c r="C174" s="14"/>
      <c r="D174" s="12" t="s">
        <v>32</v>
      </c>
      <c r="E174" s="13"/>
      <c r="F174" s="28">
        <f>8.97+46.77+21.54</f>
        <v>77.28</v>
      </c>
      <c r="G174" s="28"/>
      <c r="H174" s="28"/>
      <c r="I174" s="31">
        <v>2</v>
      </c>
      <c r="J174" s="22">
        <f>PRODUCT(F174:I174)</f>
        <v>154.56</v>
      </c>
    </row>
    <row r="175" spans="1:10" ht="15">
      <c r="A175" s="14"/>
      <c r="B175" s="14"/>
      <c r="C175" s="14"/>
      <c r="D175" s="12" t="s">
        <v>187</v>
      </c>
      <c r="E175" s="13"/>
      <c r="F175" s="28"/>
      <c r="G175" s="28"/>
      <c r="H175" s="28"/>
      <c r="I175" s="31"/>
      <c r="J175" s="22">
        <f aca="true" t="shared" si="10" ref="J175:J176">PRODUCT(F175:I175)</f>
        <v>0</v>
      </c>
    </row>
    <row r="176" spans="1:10" ht="15">
      <c r="A176" s="14"/>
      <c r="B176" s="14"/>
      <c r="C176" s="14"/>
      <c r="D176" s="12" t="s">
        <v>188</v>
      </c>
      <c r="E176" s="13"/>
      <c r="F176" s="28">
        <v>3.9</v>
      </c>
      <c r="G176" s="28"/>
      <c r="H176" s="28"/>
      <c r="I176" s="31">
        <v>4</v>
      </c>
      <c r="J176" s="22">
        <f t="shared" si="10"/>
        <v>15.6</v>
      </c>
    </row>
    <row r="177" spans="1:10" ht="15">
      <c r="A177" s="14"/>
      <c r="B177" s="14"/>
      <c r="C177" s="14"/>
      <c r="D177" s="12"/>
      <c r="E177" s="13"/>
      <c r="F177" s="28"/>
      <c r="G177" s="28"/>
      <c r="H177" s="28"/>
      <c r="I177" s="31"/>
      <c r="J177" s="22"/>
    </row>
    <row r="178" spans="1:10" ht="46.9" customHeight="1">
      <c r="A178" s="11" t="str">
        <f>'PLANILHA C DES'!A71</f>
        <v>6.3.2</v>
      </c>
      <c r="B178" s="166" t="s">
        <v>27</v>
      </c>
      <c r="C178" s="171">
        <v>94990</v>
      </c>
      <c r="D178" s="168" t="s">
        <v>159</v>
      </c>
      <c r="E178" s="167" t="s">
        <v>22</v>
      </c>
      <c r="F178" s="28"/>
      <c r="G178" s="28"/>
      <c r="H178" s="28"/>
      <c r="I178" s="28"/>
      <c r="J178" s="235">
        <f>J182</f>
        <v>10.01</v>
      </c>
    </row>
    <row r="179" spans="1:10" ht="15">
      <c r="A179" s="14"/>
      <c r="B179" s="47"/>
      <c r="C179" s="47"/>
      <c r="D179" s="12" t="s">
        <v>32</v>
      </c>
      <c r="E179" s="14"/>
      <c r="F179" s="28">
        <f>8.97+46.77+21.54</f>
        <v>77.28</v>
      </c>
      <c r="G179" s="28"/>
      <c r="H179" s="30"/>
      <c r="I179" s="31">
        <v>2</v>
      </c>
      <c r="J179" s="22">
        <f>PRODUCT(F179:I179)</f>
        <v>154.56</v>
      </c>
    </row>
    <row r="180" spans="1:10" ht="15">
      <c r="A180" s="14"/>
      <c r="B180" s="14"/>
      <c r="C180" s="14"/>
      <c r="D180" s="12" t="s">
        <v>187</v>
      </c>
      <c r="E180" s="13"/>
      <c r="F180" s="28"/>
      <c r="G180" s="28"/>
      <c r="H180" s="28"/>
      <c r="I180" s="31"/>
      <c r="J180" s="22">
        <f aca="true" t="shared" si="11" ref="J180:J182">PRODUCT(F180:I180)</f>
        <v>0</v>
      </c>
    </row>
    <row r="181" spans="1:10" ht="15">
      <c r="A181" s="14"/>
      <c r="B181" s="14"/>
      <c r="C181" s="14"/>
      <c r="D181" s="12" t="s">
        <v>188</v>
      </c>
      <c r="E181" s="13"/>
      <c r="F181" s="28">
        <v>3.9</v>
      </c>
      <c r="G181" s="28"/>
      <c r="H181" s="28"/>
      <c r="I181" s="31">
        <v>4</v>
      </c>
      <c r="J181" s="22">
        <f t="shared" si="11"/>
        <v>15.6</v>
      </c>
    </row>
    <row r="182" spans="1:10" ht="15">
      <c r="A182" s="14"/>
      <c r="B182" s="14"/>
      <c r="C182" s="14"/>
      <c r="D182" s="19" t="s">
        <v>184</v>
      </c>
      <c r="E182" s="13"/>
      <c r="F182" s="28">
        <f>J179-J180-J181</f>
        <v>138.96</v>
      </c>
      <c r="G182" s="28">
        <v>1.2</v>
      </c>
      <c r="H182" s="28">
        <v>0.06</v>
      </c>
      <c r="I182" s="31"/>
      <c r="J182" s="22">
        <f t="shared" si="11"/>
        <v>10.01</v>
      </c>
    </row>
    <row r="183" spans="1:10" ht="15">
      <c r="A183" s="20"/>
      <c r="B183" s="20"/>
      <c r="C183" s="20"/>
      <c r="D183" s="19"/>
      <c r="E183" s="21"/>
      <c r="F183" s="32"/>
      <c r="G183" s="32"/>
      <c r="H183" s="32"/>
      <c r="I183" s="31"/>
      <c r="J183" s="32"/>
    </row>
    <row r="184" spans="1:10" ht="62.45" customHeight="1">
      <c r="A184" s="11" t="str">
        <f>'PLANILHA C DES'!A72</f>
        <v>6.3.3</v>
      </c>
      <c r="B184" s="166" t="s">
        <v>164</v>
      </c>
      <c r="C184" s="171" t="s">
        <v>163</v>
      </c>
      <c r="D184" s="168" t="s">
        <v>162</v>
      </c>
      <c r="E184" s="167" t="s">
        <v>19</v>
      </c>
      <c r="F184" s="28"/>
      <c r="G184" s="28"/>
      <c r="H184" s="28"/>
      <c r="I184" s="28"/>
      <c r="J184" s="235">
        <v>128</v>
      </c>
    </row>
    <row r="185" spans="1:10" ht="15">
      <c r="A185" s="14"/>
      <c r="B185" s="47"/>
      <c r="C185" s="47"/>
      <c r="D185" s="12" t="s">
        <v>32</v>
      </c>
      <c r="E185" s="14"/>
      <c r="F185" s="28">
        <f>8.97+46.77+21.54</f>
        <v>77.28</v>
      </c>
      <c r="G185" s="28"/>
      <c r="H185" s="30"/>
      <c r="I185" s="31">
        <v>2</v>
      </c>
      <c r="J185" s="22">
        <f>PRODUCT(F185:I185)</f>
        <v>154.56</v>
      </c>
    </row>
    <row r="186" spans="1:10" ht="15">
      <c r="A186" s="14"/>
      <c r="B186" s="14"/>
      <c r="C186" s="14"/>
      <c r="D186" s="12" t="s">
        <v>187</v>
      </c>
      <c r="E186" s="13"/>
      <c r="F186" s="28"/>
      <c r="G186" s="28"/>
      <c r="H186" s="28"/>
      <c r="I186" s="31"/>
      <c r="J186" s="22">
        <f aca="true" t="shared" si="12" ref="J186:J188">PRODUCT(F186:I186)</f>
        <v>0</v>
      </c>
    </row>
    <row r="187" spans="1:10" ht="15">
      <c r="A187" s="14"/>
      <c r="B187" s="14"/>
      <c r="C187" s="14"/>
      <c r="D187" s="12" t="s">
        <v>188</v>
      </c>
      <c r="E187" s="13"/>
      <c r="F187" s="28">
        <v>3.9</v>
      </c>
      <c r="G187" s="28"/>
      <c r="H187" s="28"/>
      <c r="I187" s="31">
        <v>4</v>
      </c>
      <c r="J187" s="22">
        <f t="shared" si="12"/>
        <v>15.6</v>
      </c>
    </row>
    <row r="188" spans="1:10" ht="15">
      <c r="A188" s="14"/>
      <c r="B188" s="14"/>
      <c r="C188" s="14"/>
      <c r="D188" s="12" t="s">
        <v>186</v>
      </c>
      <c r="E188" s="13"/>
      <c r="F188" s="28">
        <f>J185-J186-J187</f>
        <v>138.96</v>
      </c>
      <c r="G188" s="28">
        <v>0.2</v>
      </c>
      <c r="H188" s="28"/>
      <c r="I188" s="31"/>
      <c r="J188" s="22">
        <f t="shared" si="12"/>
        <v>27.79</v>
      </c>
    </row>
    <row r="189" spans="1:10" ht="15">
      <c r="A189" s="20"/>
      <c r="B189" s="20"/>
      <c r="C189" s="20"/>
      <c r="D189" s="19"/>
      <c r="E189" s="21"/>
      <c r="F189" s="32"/>
      <c r="G189" s="32"/>
      <c r="H189" s="32"/>
      <c r="I189" s="31"/>
      <c r="J189" s="32"/>
    </row>
    <row r="190" spans="1:10" ht="46.9" customHeight="1">
      <c r="A190" s="11" t="str">
        <f>'PLANILHA C DES'!A73</f>
        <v>6.3.4</v>
      </c>
      <c r="B190" s="166" t="s">
        <v>27</v>
      </c>
      <c r="C190" s="171">
        <v>102498</v>
      </c>
      <c r="D190" s="168" t="s">
        <v>160</v>
      </c>
      <c r="E190" s="167" t="s">
        <v>21</v>
      </c>
      <c r="F190" s="28"/>
      <c r="G190" s="28"/>
      <c r="H190" s="28"/>
      <c r="I190" s="28"/>
      <c r="J190" s="235">
        <f>J191</f>
        <v>138.96</v>
      </c>
    </row>
    <row r="191" spans="1:10" ht="15">
      <c r="A191" s="14"/>
      <c r="B191" s="47"/>
      <c r="C191" s="47"/>
      <c r="D191" s="12" t="s">
        <v>185</v>
      </c>
      <c r="E191" s="14"/>
      <c r="F191" s="28"/>
      <c r="G191" s="28"/>
      <c r="H191" s="30"/>
      <c r="I191" s="312">
        <f>J173</f>
        <v>138.96</v>
      </c>
      <c r="J191" s="22">
        <f>I191</f>
        <v>138.96</v>
      </c>
    </row>
    <row r="192" spans="1:10" ht="15">
      <c r="A192" s="20"/>
      <c r="B192" s="20"/>
      <c r="C192" s="20"/>
      <c r="D192" s="19"/>
      <c r="E192" s="21"/>
      <c r="F192" s="32"/>
      <c r="G192" s="32"/>
      <c r="H192" s="32"/>
      <c r="I192" s="31"/>
      <c r="J192" s="32"/>
    </row>
    <row r="193" spans="1:10" ht="62.45" customHeight="1">
      <c r="A193" s="11" t="str">
        <f>'PLANILHA C DES'!A74</f>
        <v>6.3.5</v>
      </c>
      <c r="B193" s="166" t="s">
        <v>30</v>
      </c>
      <c r="C193" s="171" t="str">
        <f>'COMPOSIÇÃO C DES'!C38</f>
        <v>CP-III</v>
      </c>
      <c r="D193" s="168" t="s">
        <v>168</v>
      </c>
      <c r="E193" s="310" t="s">
        <v>26</v>
      </c>
      <c r="F193" s="28"/>
      <c r="G193" s="28"/>
      <c r="H193" s="28"/>
      <c r="I193" s="28"/>
      <c r="J193" s="235">
        <f>J194</f>
        <v>4</v>
      </c>
    </row>
    <row r="194" spans="1:10" ht="15">
      <c r="A194" s="14"/>
      <c r="B194" s="47"/>
      <c r="C194" s="47"/>
      <c r="D194" s="12" t="s">
        <v>189</v>
      </c>
      <c r="E194" s="14"/>
      <c r="F194" s="28"/>
      <c r="G194" s="28"/>
      <c r="H194" s="30"/>
      <c r="I194" s="31">
        <v>4</v>
      </c>
      <c r="J194" s="22">
        <f>I194</f>
        <v>4</v>
      </c>
    </row>
    <row r="195" spans="1:10" ht="15">
      <c r="A195" s="20"/>
      <c r="B195" s="20"/>
      <c r="C195" s="20"/>
      <c r="D195" s="19"/>
      <c r="E195" s="21"/>
      <c r="F195" s="32"/>
      <c r="G195" s="32"/>
      <c r="H195" s="32"/>
      <c r="I195" s="31"/>
      <c r="J195" s="32"/>
    </row>
    <row r="196" spans="1:10" ht="15">
      <c r="A196" s="228" t="str">
        <f>'PLANILHA C DES'!A75</f>
        <v>6.4</v>
      </c>
      <c r="B196" s="228"/>
      <c r="C196" s="229"/>
      <c r="D196" s="311" t="s">
        <v>146</v>
      </c>
      <c r="E196" s="230"/>
      <c r="F196" s="231"/>
      <c r="G196" s="232"/>
      <c r="H196" s="231"/>
      <c r="I196" s="233"/>
      <c r="J196" s="234"/>
    </row>
    <row r="197" spans="1:10" ht="62.45" customHeight="1">
      <c r="A197" s="11" t="str">
        <f>'PLANILHA C DES'!A76</f>
        <v>6.4.1</v>
      </c>
      <c r="B197" s="166" t="s">
        <v>27</v>
      </c>
      <c r="C197" s="171">
        <v>5213444</v>
      </c>
      <c r="D197" s="168" t="s">
        <v>173</v>
      </c>
      <c r="E197" s="310" t="s">
        <v>26</v>
      </c>
      <c r="F197" s="28"/>
      <c r="G197" s="28"/>
      <c r="H197" s="28"/>
      <c r="I197" s="28"/>
      <c r="J197" s="235">
        <f>J198</f>
        <v>0</v>
      </c>
    </row>
    <row r="198" spans="1:10" ht="15">
      <c r="A198" s="14"/>
      <c r="B198" s="14"/>
      <c r="C198" s="14"/>
      <c r="D198" s="12" t="s">
        <v>191</v>
      </c>
      <c r="E198" s="13"/>
      <c r="F198" s="28"/>
      <c r="G198" s="28"/>
      <c r="H198" s="28"/>
      <c r="I198" s="31">
        <v>0</v>
      </c>
      <c r="J198" s="22">
        <f>I198</f>
        <v>0</v>
      </c>
    </row>
    <row r="199" spans="1:10" ht="46.9" customHeight="1">
      <c r="A199" s="11" t="str">
        <f>'PLANILHA C DES'!A77</f>
        <v>6.4.2</v>
      </c>
      <c r="B199" s="166" t="s">
        <v>30</v>
      </c>
      <c r="C199" s="171" t="str">
        <f>'COMPOSIÇÃO C DES'!C50</f>
        <v>CP-IV</v>
      </c>
      <c r="D199" s="168" t="s">
        <v>174</v>
      </c>
      <c r="E199" s="310" t="s">
        <v>26</v>
      </c>
      <c r="F199" s="28"/>
      <c r="G199" s="28"/>
      <c r="H199" s="28"/>
      <c r="I199" s="28"/>
      <c r="J199" s="235">
        <f>J200</f>
        <v>1</v>
      </c>
    </row>
    <row r="200" spans="1:10" ht="15">
      <c r="A200" s="14"/>
      <c r="B200" s="47"/>
      <c r="C200" s="47"/>
      <c r="D200" s="12" t="s">
        <v>190</v>
      </c>
      <c r="E200" s="14"/>
      <c r="F200" s="28"/>
      <c r="G200" s="28"/>
      <c r="H200" s="30"/>
      <c r="I200" s="31">
        <v>1</v>
      </c>
      <c r="J200" s="22">
        <f>I200</f>
        <v>1</v>
      </c>
    </row>
    <row r="201" spans="1:10" ht="15">
      <c r="A201" s="20"/>
      <c r="B201" s="20"/>
      <c r="C201" s="20"/>
      <c r="D201" s="19"/>
      <c r="E201" s="21"/>
      <c r="F201" s="32"/>
      <c r="G201" s="32"/>
      <c r="H201" s="32"/>
      <c r="I201" s="31"/>
      <c r="J201" s="32"/>
    </row>
    <row r="202" spans="1:10" ht="15">
      <c r="A202" s="23" t="str">
        <f>'PLANILHA C DES'!A78</f>
        <v>7.0</v>
      </c>
      <c r="B202" s="369" t="str">
        <f>'PLANILHA C DES'!B78:D78</f>
        <v>RUA PROJETADA 1 - POVOADO LAGOA DOS MILAGRES</v>
      </c>
      <c r="C202" s="370"/>
      <c r="D202" s="370"/>
      <c r="E202" s="370"/>
      <c r="F202" s="370"/>
      <c r="G202" s="370"/>
      <c r="H202" s="370"/>
      <c r="I202" s="370"/>
      <c r="J202" s="377"/>
    </row>
    <row r="203" spans="1:10" ht="15">
      <c r="A203" s="228" t="str">
        <f>'PLANILHA C DES'!A79</f>
        <v>7.1</v>
      </c>
      <c r="B203" s="228"/>
      <c r="C203" s="229"/>
      <c r="D203" s="311" t="s">
        <v>144</v>
      </c>
      <c r="E203" s="230"/>
      <c r="F203" s="231"/>
      <c r="G203" s="232"/>
      <c r="H203" s="231"/>
      <c r="I203" s="233"/>
      <c r="J203" s="234"/>
    </row>
    <row r="204" spans="1:10" ht="31.15" customHeight="1">
      <c r="A204" s="11" t="str">
        <f>'PLANILHA C DES'!A80</f>
        <v>7.1.1</v>
      </c>
      <c r="B204" s="166" t="s">
        <v>27</v>
      </c>
      <c r="C204" s="171">
        <v>100576</v>
      </c>
      <c r="D204" s="168" t="s">
        <v>156</v>
      </c>
      <c r="E204" s="167" t="s">
        <v>19</v>
      </c>
      <c r="F204" s="28"/>
      <c r="G204" s="28"/>
      <c r="H204" s="28"/>
      <c r="I204" s="28"/>
      <c r="J204" s="235">
        <f>J205</f>
        <v>594.18</v>
      </c>
    </row>
    <row r="205" spans="1:10" ht="15">
      <c r="A205" s="14"/>
      <c r="B205" s="14"/>
      <c r="C205" s="14"/>
      <c r="D205" s="12" t="s">
        <v>32</v>
      </c>
      <c r="E205" s="13"/>
      <c r="F205" s="28">
        <f>43.67+37.96+17.4</f>
        <v>99.03</v>
      </c>
      <c r="G205" s="28">
        <v>6</v>
      </c>
      <c r="H205" s="28"/>
      <c r="I205" s="31"/>
      <c r="J205" s="22">
        <f>PRODUCT(F205:I205)</f>
        <v>594.18</v>
      </c>
    </row>
    <row r="206" spans="1:10" ht="15">
      <c r="A206" s="14"/>
      <c r="B206" s="14"/>
      <c r="C206" s="14"/>
      <c r="D206" s="15"/>
      <c r="E206" s="41"/>
      <c r="F206" s="29"/>
      <c r="G206" s="29"/>
      <c r="H206" s="29"/>
      <c r="I206" s="16"/>
      <c r="J206" s="29"/>
    </row>
    <row r="207" spans="1:10" ht="15">
      <c r="A207" s="228" t="str">
        <f>'PLANILHA C DES'!A81</f>
        <v>7.2</v>
      </c>
      <c r="B207" s="228"/>
      <c r="C207" s="229"/>
      <c r="D207" s="311" t="s">
        <v>20</v>
      </c>
      <c r="E207" s="230"/>
      <c r="F207" s="231"/>
      <c r="G207" s="232"/>
      <c r="H207" s="231"/>
      <c r="I207" s="233"/>
      <c r="J207" s="234"/>
    </row>
    <row r="208" spans="1:10" ht="31.15" customHeight="1">
      <c r="A208" s="11" t="str">
        <f>'PLANILHA C DES'!A82</f>
        <v>7.2.1</v>
      </c>
      <c r="B208" s="166" t="s">
        <v>27</v>
      </c>
      <c r="C208" s="171">
        <v>101169</v>
      </c>
      <c r="D208" s="168" t="s">
        <v>157</v>
      </c>
      <c r="E208" s="167" t="s">
        <v>19</v>
      </c>
      <c r="F208" s="28"/>
      <c r="G208" s="28"/>
      <c r="H208" s="28"/>
      <c r="I208" s="28"/>
      <c r="J208" s="235">
        <f>J209</f>
        <v>534.76</v>
      </c>
    </row>
    <row r="209" spans="1:10" ht="15">
      <c r="A209" s="14"/>
      <c r="B209" s="14"/>
      <c r="C209" s="14"/>
      <c r="D209" s="12" t="s">
        <v>32</v>
      </c>
      <c r="E209" s="13"/>
      <c r="F209" s="28">
        <f>43.67+37.96+17.4</f>
        <v>99.03</v>
      </c>
      <c r="G209" s="28">
        <v>5.4</v>
      </c>
      <c r="H209" s="28"/>
      <c r="I209" s="31"/>
      <c r="J209" s="22">
        <f>PRODUCT(F209:I209)</f>
        <v>534.76</v>
      </c>
    </row>
    <row r="210" spans="1:10" ht="15">
      <c r="A210" s="14"/>
      <c r="B210" s="14"/>
      <c r="C210" s="14"/>
      <c r="D210" s="12"/>
      <c r="E210" s="13"/>
      <c r="F210" s="28"/>
      <c r="G210" s="28"/>
      <c r="H210" s="28"/>
      <c r="I210" s="31"/>
      <c r="J210" s="22"/>
    </row>
    <row r="211" spans="1:10" ht="46.9" customHeight="1">
      <c r="A211" s="11" t="str">
        <f>'PLANILHA C DES'!A83</f>
        <v>7.2.2</v>
      </c>
      <c r="B211" s="166" t="s">
        <v>27</v>
      </c>
      <c r="C211" s="171">
        <v>94287</v>
      </c>
      <c r="D211" s="168" t="s">
        <v>158</v>
      </c>
      <c r="E211" s="167" t="s">
        <v>21</v>
      </c>
      <c r="F211" s="28"/>
      <c r="G211" s="28"/>
      <c r="H211" s="28"/>
      <c r="I211" s="28"/>
      <c r="J211" s="235">
        <f>J212-J213</f>
        <v>198.06</v>
      </c>
    </row>
    <row r="212" spans="1:10" ht="15">
      <c r="A212" s="14"/>
      <c r="B212" s="14"/>
      <c r="C212" s="14"/>
      <c r="D212" s="12" t="s">
        <v>32</v>
      </c>
      <c r="E212" s="13"/>
      <c r="F212" s="28">
        <f>43.67+37.96+17.4</f>
        <v>99.03</v>
      </c>
      <c r="G212" s="28"/>
      <c r="H212" s="28"/>
      <c r="I212" s="31">
        <v>2</v>
      </c>
      <c r="J212" s="22">
        <f>PRODUCT(F212:I212)</f>
        <v>198.06</v>
      </c>
    </row>
    <row r="213" spans="1:10" ht="15">
      <c r="A213" s="14"/>
      <c r="B213" s="14"/>
      <c r="C213" s="14"/>
      <c r="D213" s="12" t="s">
        <v>187</v>
      </c>
      <c r="E213" s="13"/>
      <c r="F213" s="28"/>
      <c r="G213" s="28"/>
      <c r="H213" s="28"/>
      <c r="I213" s="31"/>
      <c r="J213" s="22">
        <f>PRODUCT(F213:I213)</f>
        <v>0</v>
      </c>
    </row>
    <row r="214" spans="1:10" ht="15">
      <c r="A214" s="20"/>
      <c r="B214" s="20"/>
      <c r="C214" s="20"/>
      <c r="D214" s="19"/>
      <c r="E214" s="21"/>
      <c r="F214" s="32"/>
      <c r="G214" s="32"/>
      <c r="H214" s="32"/>
      <c r="I214" s="31"/>
      <c r="J214" s="32"/>
    </row>
    <row r="215" spans="1:10" ht="15">
      <c r="A215" s="228" t="str">
        <f>'PLANILHA C DES'!A84</f>
        <v>7.3</v>
      </c>
      <c r="B215" s="228"/>
      <c r="C215" s="229"/>
      <c r="D215" s="311" t="s">
        <v>145</v>
      </c>
      <c r="E215" s="230"/>
      <c r="F215" s="231"/>
      <c r="G215" s="232"/>
      <c r="H215" s="231"/>
      <c r="I215" s="233"/>
      <c r="J215" s="234"/>
    </row>
    <row r="216" spans="1:10" ht="62.45" customHeight="1">
      <c r="A216" s="11" t="str">
        <f>'PLANILHA C DES'!A85</f>
        <v>7.3.1</v>
      </c>
      <c r="B216" s="166" t="s">
        <v>27</v>
      </c>
      <c r="C216" s="171">
        <v>94273</v>
      </c>
      <c r="D216" s="168" t="s">
        <v>137</v>
      </c>
      <c r="E216" s="167" t="s">
        <v>21</v>
      </c>
      <c r="F216" s="28"/>
      <c r="G216" s="28"/>
      <c r="H216" s="28"/>
      <c r="I216" s="28"/>
      <c r="J216" s="235">
        <f>J217-J218-J219</f>
        <v>182.46</v>
      </c>
    </row>
    <row r="217" spans="1:10" ht="15">
      <c r="A217" s="14"/>
      <c r="B217" s="14"/>
      <c r="C217" s="14"/>
      <c r="D217" s="12" t="s">
        <v>182</v>
      </c>
      <c r="E217" s="13"/>
      <c r="F217" s="28">
        <f>43.67+37.96+17.4</f>
        <v>99.03</v>
      </c>
      <c r="G217" s="28"/>
      <c r="H217" s="28"/>
      <c r="I217" s="31">
        <v>2</v>
      </c>
      <c r="J217" s="22">
        <f>PRODUCT(F217:I217)</f>
        <v>198.06</v>
      </c>
    </row>
    <row r="218" spans="1:10" ht="15">
      <c r="A218" s="14"/>
      <c r="B218" s="14"/>
      <c r="C218" s="14"/>
      <c r="D218" s="12" t="s">
        <v>187</v>
      </c>
      <c r="E218" s="13"/>
      <c r="F218" s="28">
        <v>0</v>
      </c>
      <c r="G218" s="28"/>
      <c r="H218" s="28"/>
      <c r="I218" s="31">
        <v>0</v>
      </c>
      <c r="J218" s="22">
        <f aca="true" t="shared" si="13" ref="J218:J219">PRODUCT(F218:I218)</f>
        <v>0</v>
      </c>
    </row>
    <row r="219" spans="1:10" ht="15">
      <c r="A219" s="14"/>
      <c r="B219" s="14"/>
      <c r="C219" s="14"/>
      <c r="D219" s="12" t="s">
        <v>188</v>
      </c>
      <c r="E219" s="13"/>
      <c r="F219" s="28">
        <v>3.9</v>
      </c>
      <c r="G219" s="28"/>
      <c r="H219" s="28"/>
      <c r="I219" s="31">
        <v>4</v>
      </c>
      <c r="J219" s="22">
        <f t="shared" si="13"/>
        <v>15.6</v>
      </c>
    </row>
    <row r="220" spans="1:10" ht="15">
      <c r="A220" s="14"/>
      <c r="B220" s="14"/>
      <c r="C220" s="14"/>
      <c r="D220" s="12"/>
      <c r="E220" s="13"/>
      <c r="F220" s="28"/>
      <c r="G220" s="28"/>
      <c r="H220" s="28"/>
      <c r="I220" s="31"/>
      <c r="J220" s="22"/>
    </row>
    <row r="221" spans="1:10" ht="46.9" customHeight="1">
      <c r="A221" s="11" t="str">
        <f>'PLANILHA C DES'!A86</f>
        <v>7.3.2</v>
      </c>
      <c r="B221" s="166" t="s">
        <v>27</v>
      </c>
      <c r="C221" s="171">
        <v>94990</v>
      </c>
      <c r="D221" s="168" t="s">
        <v>159</v>
      </c>
      <c r="E221" s="167" t="s">
        <v>22</v>
      </c>
      <c r="F221" s="28"/>
      <c r="G221" s="28"/>
      <c r="H221" s="28"/>
      <c r="I221" s="28"/>
      <c r="J221" s="235">
        <f>J225</f>
        <v>13.14</v>
      </c>
    </row>
    <row r="222" spans="1:10" ht="15">
      <c r="A222" s="14"/>
      <c r="B222" s="14"/>
      <c r="C222" s="14"/>
      <c r="D222" s="12" t="s">
        <v>182</v>
      </c>
      <c r="E222" s="13"/>
      <c r="F222" s="28">
        <f>43.67+37.96+17.4</f>
        <v>99.03</v>
      </c>
      <c r="G222" s="28"/>
      <c r="H222" s="28"/>
      <c r="I222" s="31">
        <v>2</v>
      </c>
      <c r="J222" s="22">
        <f>PRODUCT(F222:I222)</f>
        <v>198.06</v>
      </c>
    </row>
    <row r="223" spans="1:10" ht="15">
      <c r="A223" s="14"/>
      <c r="B223" s="14"/>
      <c r="C223" s="14"/>
      <c r="D223" s="12" t="s">
        <v>187</v>
      </c>
      <c r="E223" s="13"/>
      <c r="F223" s="28">
        <v>0</v>
      </c>
      <c r="G223" s="28"/>
      <c r="H223" s="28"/>
      <c r="I223" s="31">
        <v>2</v>
      </c>
      <c r="J223" s="22">
        <f aca="true" t="shared" si="14" ref="J223:J225">PRODUCT(F223:I223)</f>
        <v>0</v>
      </c>
    </row>
    <row r="224" spans="1:10" ht="15">
      <c r="A224" s="14"/>
      <c r="B224" s="14"/>
      <c r="C224" s="14"/>
      <c r="D224" s="12" t="s">
        <v>188</v>
      </c>
      <c r="E224" s="13"/>
      <c r="F224" s="28">
        <v>3.9</v>
      </c>
      <c r="G224" s="28"/>
      <c r="H224" s="28"/>
      <c r="I224" s="31">
        <v>4</v>
      </c>
      <c r="J224" s="22">
        <f t="shared" si="14"/>
        <v>15.6</v>
      </c>
    </row>
    <row r="225" spans="1:10" ht="15">
      <c r="A225" s="14"/>
      <c r="B225" s="14"/>
      <c r="C225" s="14"/>
      <c r="D225" s="19" t="s">
        <v>184</v>
      </c>
      <c r="E225" s="13"/>
      <c r="F225" s="28">
        <f>J222-J223-J224</f>
        <v>182.46</v>
      </c>
      <c r="G225" s="28">
        <v>1.2</v>
      </c>
      <c r="H225" s="28">
        <v>0.06</v>
      </c>
      <c r="I225" s="31"/>
      <c r="J225" s="22">
        <f t="shared" si="14"/>
        <v>13.14</v>
      </c>
    </row>
    <row r="226" spans="1:10" ht="15">
      <c r="A226" s="20"/>
      <c r="B226" s="20"/>
      <c r="C226" s="20"/>
      <c r="D226" s="19"/>
      <c r="E226" s="21"/>
      <c r="F226" s="32"/>
      <c r="G226" s="32"/>
      <c r="H226" s="32"/>
      <c r="I226" s="31"/>
      <c r="J226" s="32"/>
    </row>
    <row r="227" spans="1:10" ht="62.45" customHeight="1">
      <c r="A227" s="11" t="str">
        <f>'PLANILHA C DES'!A87</f>
        <v>7.3.3</v>
      </c>
      <c r="B227" s="166" t="s">
        <v>164</v>
      </c>
      <c r="C227" s="171" t="s">
        <v>163</v>
      </c>
      <c r="D227" s="168" t="s">
        <v>162</v>
      </c>
      <c r="E227" s="167" t="s">
        <v>19</v>
      </c>
      <c r="F227" s="28"/>
      <c r="G227" s="28"/>
      <c r="H227" s="28"/>
      <c r="I227" s="28"/>
      <c r="J227" s="235">
        <f>J231</f>
        <v>36.49</v>
      </c>
    </row>
    <row r="228" spans="1:10" ht="15">
      <c r="A228" s="14"/>
      <c r="B228" s="14"/>
      <c r="C228" s="14"/>
      <c r="D228" s="12" t="s">
        <v>182</v>
      </c>
      <c r="E228" s="13"/>
      <c r="F228" s="28">
        <f>43.67+37.96+17.4</f>
        <v>99.03</v>
      </c>
      <c r="G228" s="28"/>
      <c r="H228" s="28"/>
      <c r="I228" s="31">
        <v>2</v>
      </c>
      <c r="J228" s="22">
        <f>PRODUCT(F228:I228)</f>
        <v>198.06</v>
      </c>
    </row>
    <row r="229" spans="1:10" ht="15">
      <c r="A229" s="14"/>
      <c r="B229" s="14"/>
      <c r="C229" s="14"/>
      <c r="D229" s="12" t="s">
        <v>187</v>
      </c>
      <c r="E229" s="13"/>
      <c r="F229" s="28">
        <v>0</v>
      </c>
      <c r="G229" s="28"/>
      <c r="H229" s="28"/>
      <c r="I229" s="31">
        <v>2</v>
      </c>
      <c r="J229" s="22">
        <f aca="true" t="shared" si="15" ref="J229:J231">PRODUCT(F229:I229)</f>
        <v>0</v>
      </c>
    </row>
    <row r="230" spans="1:10" ht="15">
      <c r="A230" s="14"/>
      <c r="B230" s="14"/>
      <c r="C230" s="14"/>
      <c r="D230" s="12" t="s">
        <v>188</v>
      </c>
      <c r="E230" s="13"/>
      <c r="F230" s="28">
        <v>3.9</v>
      </c>
      <c r="G230" s="28"/>
      <c r="H230" s="28"/>
      <c r="I230" s="31">
        <v>4</v>
      </c>
      <c r="J230" s="22">
        <f t="shared" si="15"/>
        <v>15.6</v>
      </c>
    </row>
    <row r="231" spans="1:10" ht="15">
      <c r="A231" s="14"/>
      <c r="B231" s="14"/>
      <c r="C231" s="14"/>
      <c r="D231" s="12" t="s">
        <v>186</v>
      </c>
      <c r="E231" s="13"/>
      <c r="F231" s="28">
        <f>J228-J229-J230</f>
        <v>182.46</v>
      </c>
      <c r="G231" s="28">
        <v>0.2</v>
      </c>
      <c r="H231" s="28"/>
      <c r="I231" s="31"/>
      <c r="J231" s="22">
        <f t="shared" si="15"/>
        <v>36.49</v>
      </c>
    </row>
    <row r="232" spans="1:10" ht="15">
      <c r="A232" s="20"/>
      <c r="B232" s="20"/>
      <c r="C232" s="20"/>
      <c r="D232" s="19"/>
      <c r="E232" s="21"/>
      <c r="F232" s="32"/>
      <c r="G232" s="32"/>
      <c r="H232" s="32"/>
      <c r="I232" s="31"/>
      <c r="J232" s="32"/>
    </row>
    <row r="233" spans="1:10" ht="46.9" customHeight="1">
      <c r="A233" s="11" t="str">
        <f>'PLANILHA C DES'!A88</f>
        <v>7.3.4</v>
      </c>
      <c r="B233" s="166" t="s">
        <v>27</v>
      </c>
      <c r="C233" s="171">
        <v>102498</v>
      </c>
      <c r="D233" s="168" t="s">
        <v>160</v>
      </c>
      <c r="E233" s="167" t="s">
        <v>21</v>
      </c>
      <c r="F233" s="28"/>
      <c r="G233" s="28"/>
      <c r="H233" s="28"/>
      <c r="I233" s="28"/>
      <c r="J233" s="235">
        <f>J234</f>
        <v>198.06</v>
      </c>
    </row>
    <row r="234" spans="1:10" ht="15">
      <c r="A234" s="14"/>
      <c r="B234" s="47"/>
      <c r="C234" s="47"/>
      <c r="D234" s="12" t="s">
        <v>185</v>
      </c>
      <c r="E234" s="14"/>
      <c r="F234" s="28">
        <f>43.67+37.96+17.4</f>
        <v>99.03</v>
      </c>
      <c r="G234" s="28"/>
      <c r="H234" s="30"/>
      <c r="I234" s="31">
        <v>2</v>
      </c>
      <c r="J234" s="22">
        <f>PRODUCT(F234:I234)</f>
        <v>198.06</v>
      </c>
    </row>
    <row r="235" spans="1:10" ht="15">
      <c r="A235" s="20"/>
      <c r="B235" s="20"/>
      <c r="C235" s="20"/>
      <c r="D235" s="19"/>
      <c r="E235" s="21"/>
      <c r="F235" s="32"/>
      <c r="G235" s="32"/>
      <c r="H235" s="32"/>
      <c r="I235" s="31"/>
      <c r="J235" s="32"/>
    </row>
    <row r="236" spans="1:10" ht="62.45" customHeight="1">
      <c r="A236" s="11" t="str">
        <f>'PLANILHA C DES'!A89</f>
        <v>7.3.5</v>
      </c>
      <c r="B236" s="166" t="s">
        <v>30</v>
      </c>
      <c r="C236" s="171" t="str">
        <f>'COMPOSIÇÃO C DES'!C38</f>
        <v>CP-III</v>
      </c>
      <c r="D236" s="168" t="s">
        <v>168</v>
      </c>
      <c r="E236" s="310" t="s">
        <v>26</v>
      </c>
      <c r="F236" s="28"/>
      <c r="G236" s="28"/>
      <c r="H236" s="28"/>
      <c r="I236" s="28"/>
      <c r="J236" s="235">
        <f>J237</f>
        <v>4</v>
      </c>
    </row>
    <row r="237" spans="1:10" ht="15">
      <c r="A237" s="14"/>
      <c r="B237" s="47"/>
      <c r="C237" s="47"/>
      <c r="D237" s="12" t="s">
        <v>189</v>
      </c>
      <c r="E237" s="14"/>
      <c r="F237" s="28"/>
      <c r="G237" s="28"/>
      <c r="H237" s="30"/>
      <c r="I237" s="31">
        <v>4</v>
      </c>
      <c r="J237" s="22">
        <f>I237</f>
        <v>4</v>
      </c>
    </row>
    <row r="238" spans="1:10" ht="15">
      <c r="A238" s="20"/>
      <c r="B238" s="20"/>
      <c r="C238" s="20"/>
      <c r="D238" s="19"/>
      <c r="E238" s="21"/>
      <c r="F238" s="32"/>
      <c r="G238" s="32"/>
      <c r="H238" s="32"/>
      <c r="I238" s="31"/>
      <c r="J238" s="32"/>
    </row>
    <row r="239" spans="1:10" ht="15">
      <c r="A239" s="228" t="str">
        <f>'PLANILHA C DES'!A90</f>
        <v>7.4</v>
      </c>
      <c r="B239" s="228"/>
      <c r="C239" s="229"/>
      <c r="D239" s="311" t="s">
        <v>146</v>
      </c>
      <c r="E239" s="230"/>
      <c r="F239" s="231"/>
      <c r="G239" s="232"/>
      <c r="H239" s="231"/>
      <c r="I239" s="233"/>
      <c r="J239" s="234"/>
    </row>
    <row r="240" spans="1:10" ht="62.45" customHeight="1">
      <c r="A240" s="11" t="str">
        <f>'PLANILHA C DES'!A91</f>
        <v>7.4.1</v>
      </c>
      <c r="B240" s="166" t="s">
        <v>27</v>
      </c>
      <c r="C240" s="171">
        <v>5213444</v>
      </c>
      <c r="D240" s="168" t="s">
        <v>173</v>
      </c>
      <c r="E240" s="310" t="s">
        <v>26</v>
      </c>
      <c r="F240" s="28"/>
      <c r="G240" s="28"/>
      <c r="H240" s="28"/>
      <c r="I240" s="28"/>
      <c r="J240" s="235">
        <f>J241</f>
        <v>1</v>
      </c>
    </row>
    <row r="241" spans="1:10" ht="15">
      <c r="A241" s="14"/>
      <c r="B241" s="14"/>
      <c r="C241" s="14"/>
      <c r="D241" s="12" t="s">
        <v>191</v>
      </c>
      <c r="E241" s="13"/>
      <c r="F241" s="28"/>
      <c r="G241" s="28"/>
      <c r="H241" s="28"/>
      <c r="I241" s="31">
        <v>1</v>
      </c>
      <c r="J241" s="22">
        <f>I241</f>
        <v>1</v>
      </c>
    </row>
    <row r="242" spans="1:10" ht="46.9" customHeight="1">
      <c r="A242" s="11" t="str">
        <f>'PLANILHA C DES'!A92</f>
        <v>7.4.2</v>
      </c>
      <c r="B242" s="166" t="s">
        <v>30</v>
      </c>
      <c r="C242" s="171" t="str">
        <f>'COMPOSIÇÃO C DES'!C50</f>
        <v>CP-IV</v>
      </c>
      <c r="D242" s="168" t="s">
        <v>174</v>
      </c>
      <c r="E242" s="310" t="s">
        <v>26</v>
      </c>
      <c r="F242" s="28"/>
      <c r="G242" s="28"/>
      <c r="H242" s="28"/>
      <c r="I242" s="28"/>
      <c r="J242" s="235">
        <f>J243</f>
        <v>1</v>
      </c>
    </row>
    <row r="243" spans="1:10" ht="15">
      <c r="A243" s="14"/>
      <c r="B243" s="47"/>
      <c r="C243" s="47"/>
      <c r="D243" s="12" t="s">
        <v>190</v>
      </c>
      <c r="E243" s="14"/>
      <c r="F243" s="28"/>
      <c r="G243" s="28"/>
      <c r="H243" s="30"/>
      <c r="I243" s="31">
        <v>1</v>
      </c>
      <c r="J243" s="22">
        <f>I243</f>
        <v>1</v>
      </c>
    </row>
    <row r="244" spans="1:10" ht="15">
      <c r="A244" s="20"/>
      <c r="B244" s="20"/>
      <c r="C244" s="20"/>
      <c r="D244" s="19"/>
      <c r="E244" s="21"/>
      <c r="F244" s="32"/>
      <c r="G244" s="32"/>
      <c r="H244" s="32"/>
      <c r="I244" s="31"/>
      <c r="J244" s="32"/>
    </row>
    <row r="245" spans="1:10" ht="15">
      <c r="A245" s="23" t="str">
        <f>'PLANILHA C DES'!A93</f>
        <v>8.0</v>
      </c>
      <c r="B245" s="369" t="str">
        <f>'PLANILHA C DES'!B93:D93</f>
        <v>RUA DO CEMITÉRIO - POVOADO LAGOA DOS MILAGRES</v>
      </c>
      <c r="C245" s="370"/>
      <c r="D245" s="370"/>
      <c r="E245" s="370"/>
      <c r="F245" s="370"/>
      <c r="G245" s="370"/>
      <c r="H245" s="370"/>
      <c r="I245" s="370"/>
      <c r="J245" s="377"/>
    </row>
    <row r="246" spans="1:10" ht="15">
      <c r="A246" s="228" t="str">
        <f>'PLANILHA C DES'!A94</f>
        <v>8.1</v>
      </c>
      <c r="B246" s="228"/>
      <c r="C246" s="229"/>
      <c r="D246" s="311" t="s">
        <v>144</v>
      </c>
      <c r="E246" s="230"/>
      <c r="F246" s="231"/>
      <c r="G246" s="232"/>
      <c r="H246" s="231"/>
      <c r="I246" s="233"/>
      <c r="J246" s="234"/>
    </row>
    <row r="247" spans="1:10" ht="31.15" customHeight="1">
      <c r="A247" s="11" t="str">
        <f>'PLANILHA C DES'!A95</f>
        <v>8.1.1</v>
      </c>
      <c r="B247" s="166" t="s">
        <v>27</v>
      </c>
      <c r="C247" s="171">
        <v>100576</v>
      </c>
      <c r="D247" s="168" t="s">
        <v>156</v>
      </c>
      <c r="E247" s="167" t="s">
        <v>19</v>
      </c>
      <c r="F247" s="28"/>
      <c r="G247" s="28"/>
      <c r="H247" s="28"/>
      <c r="I247" s="28"/>
      <c r="J247" s="235">
        <f>SUM(J248:J249)</f>
        <v>574.2</v>
      </c>
    </row>
    <row r="248" spans="1:10" ht="15">
      <c r="A248" s="14"/>
      <c r="B248" s="14"/>
      <c r="C248" s="14"/>
      <c r="D248" s="12" t="s">
        <v>32</v>
      </c>
      <c r="E248" s="13"/>
      <c r="F248" s="28">
        <f>12.9+18+26.75-6</f>
        <v>51.65</v>
      </c>
      <c r="G248" s="28">
        <v>6</v>
      </c>
      <c r="H248" s="28"/>
      <c r="I248" s="31"/>
      <c r="J248" s="22">
        <f>PRODUCT(F248:I248)</f>
        <v>309.9</v>
      </c>
    </row>
    <row r="249" spans="1:10" ht="15">
      <c r="A249" s="14"/>
      <c r="B249" s="14"/>
      <c r="C249" s="14"/>
      <c r="D249" s="12" t="s">
        <v>228</v>
      </c>
      <c r="E249" s="13"/>
      <c r="F249" s="28">
        <f>44.05</f>
        <v>44.05</v>
      </c>
      <c r="G249" s="28">
        <v>6</v>
      </c>
      <c r="H249" s="28"/>
      <c r="I249" s="31"/>
      <c r="J249" s="22">
        <f>PRODUCT(F249:I249)</f>
        <v>264.3</v>
      </c>
    </row>
    <row r="250" spans="1:10" ht="15">
      <c r="A250" s="14"/>
      <c r="B250" s="14"/>
      <c r="C250" s="14"/>
      <c r="D250" s="15"/>
      <c r="E250" s="41"/>
      <c r="F250" s="29"/>
      <c r="G250" s="29"/>
      <c r="H250" s="29"/>
      <c r="I250" s="16"/>
      <c r="J250" s="29"/>
    </row>
    <row r="251" spans="1:10" ht="15">
      <c r="A251" s="228" t="str">
        <f>'PLANILHA C DES'!A96</f>
        <v>8.2</v>
      </c>
      <c r="B251" s="228"/>
      <c r="C251" s="229"/>
      <c r="D251" s="311" t="s">
        <v>20</v>
      </c>
      <c r="E251" s="230"/>
      <c r="F251" s="231"/>
      <c r="G251" s="232"/>
      <c r="H251" s="231"/>
      <c r="I251" s="233"/>
      <c r="J251" s="234"/>
    </row>
    <row r="252" spans="1:10" ht="31.15" customHeight="1">
      <c r="A252" s="11" t="str">
        <f>'PLANILHA C DES'!A97</f>
        <v>8.2.1</v>
      </c>
      <c r="B252" s="166" t="s">
        <v>27</v>
      </c>
      <c r="C252" s="171">
        <v>101169</v>
      </c>
      <c r="D252" s="168" t="s">
        <v>157</v>
      </c>
      <c r="E252" s="167" t="s">
        <v>19</v>
      </c>
      <c r="F252" s="28"/>
      <c r="G252" s="28"/>
      <c r="H252" s="28"/>
      <c r="I252" s="28"/>
      <c r="J252" s="235">
        <f>SUM(J253:J254)</f>
        <v>516.78</v>
      </c>
    </row>
    <row r="253" spans="1:10" ht="15">
      <c r="A253" s="14"/>
      <c r="B253" s="14"/>
      <c r="C253" s="14"/>
      <c r="D253" s="12" t="s">
        <v>32</v>
      </c>
      <c r="E253" s="13"/>
      <c r="F253" s="28">
        <f>12.9+18+26.75-6</f>
        <v>51.65</v>
      </c>
      <c r="G253" s="28">
        <v>5.4</v>
      </c>
      <c r="H253" s="28"/>
      <c r="I253" s="31"/>
      <c r="J253" s="22">
        <f>PRODUCT(F253:I253)</f>
        <v>278.91</v>
      </c>
    </row>
    <row r="254" spans="1:10" ht="15">
      <c r="A254" s="14"/>
      <c r="B254" s="14"/>
      <c r="C254" s="14"/>
      <c r="D254" s="12" t="s">
        <v>228</v>
      </c>
      <c r="E254" s="13"/>
      <c r="F254" s="28">
        <f>44.05</f>
        <v>44.05</v>
      </c>
      <c r="G254" s="28">
        <v>5.4</v>
      </c>
      <c r="H254" s="28"/>
      <c r="I254" s="31"/>
      <c r="J254" s="22">
        <f>PRODUCT(F254:I254)</f>
        <v>237.87</v>
      </c>
    </row>
    <row r="255" spans="1:10" ht="15">
      <c r="A255" s="14"/>
      <c r="B255" s="14"/>
      <c r="C255" s="14"/>
      <c r="D255" s="12"/>
      <c r="E255" s="13"/>
      <c r="F255" s="28"/>
      <c r="G255" s="28"/>
      <c r="H255" s="28"/>
      <c r="I255" s="31"/>
      <c r="J255" s="22"/>
    </row>
    <row r="256" spans="1:10" ht="46.9" customHeight="1">
      <c r="A256" s="11" t="str">
        <f>'PLANILHA C DES'!A98</f>
        <v>8.2.2</v>
      </c>
      <c r="B256" s="166" t="s">
        <v>27</v>
      </c>
      <c r="C256" s="171">
        <v>94287</v>
      </c>
      <c r="D256" s="168" t="s">
        <v>158</v>
      </c>
      <c r="E256" s="167" t="s">
        <v>21</v>
      </c>
      <c r="F256" s="28"/>
      <c r="G256" s="28"/>
      <c r="H256" s="28"/>
      <c r="I256" s="28"/>
      <c r="J256" s="235">
        <f>SUM(J257:J258)-J259</f>
        <v>185.4</v>
      </c>
    </row>
    <row r="257" spans="1:10" ht="15">
      <c r="A257" s="14"/>
      <c r="B257" s="14"/>
      <c r="C257" s="14"/>
      <c r="D257" s="12" t="s">
        <v>32</v>
      </c>
      <c r="E257" s="13"/>
      <c r="F257" s="28">
        <f>12.9+18+26.75-6</f>
        <v>51.65</v>
      </c>
      <c r="G257" s="28"/>
      <c r="H257" s="28"/>
      <c r="I257" s="31">
        <v>2</v>
      </c>
      <c r="J257" s="22">
        <f>PRODUCT(F257:I257)</f>
        <v>103.3</v>
      </c>
    </row>
    <row r="258" spans="1:10" ht="15">
      <c r="A258" s="14"/>
      <c r="B258" s="14"/>
      <c r="C258" s="14"/>
      <c r="D258" s="12" t="s">
        <v>228</v>
      </c>
      <c r="E258" s="13"/>
      <c r="F258" s="28">
        <f>44.05</f>
        <v>44.05</v>
      </c>
      <c r="G258" s="28"/>
      <c r="H258" s="28"/>
      <c r="I258" s="31">
        <v>2</v>
      </c>
      <c r="J258" s="22">
        <f>PRODUCT(F258:I258)</f>
        <v>88.1</v>
      </c>
    </row>
    <row r="259" spans="1:10" ht="15">
      <c r="A259" s="14"/>
      <c r="B259" s="14"/>
      <c r="C259" s="14"/>
      <c r="D259" s="12" t="s">
        <v>187</v>
      </c>
      <c r="E259" s="13"/>
      <c r="F259" s="28">
        <v>6</v>
      </c>
      <c r="G259" s="28"/>
      <c r="H259" s="28"/>
      <c r="I259" s="31">
        <v>1</v>
      </c>
      <c r="J259" s="22">
        <f>PRODUCT(F259:I259)</f>
        <v>6</v>
      </c>
    </row>
    <row r="260" spans="1:10" ht="15">
      <c r="A260" s="20"/>
      <c r="B260" s="20"/>
      <c r="C260" s="20"/>
      <c r="D260" s="19"/>
      <c r="E260" s="21"/>
      <c r="F260" s="32"/>
      <c r="G260" s="32"/>
      <c r="H260" s="32"/>
      <c r="I260" s="31"/>
      <c r="J260" s="32"/>
    </row>
    <row r="261" spans="1:10" ht="15">
      <c r="A261" s="228" t="str">
        <f>'PLANILHA C DES'!A99</f>
        <v>8.3</v>
      </c>
      <c r="B261" s="228"/>
      <c r="C261" s="229"/>
      <c r="D261" s="311" t="s">
        <v>145</v>
      </c>
      <c r="E261" s="230"/>
      <c r="F261" s="231"/>
      <c r="G261" s="232"/>
      <c r="H261" s="231"/>
      <c r="I261" s="233"/>
      <c r="J261" s="234"/>
    </row>
    <row r="262" spans="1:10" ht="62.45" customHeight="1">
      <c r="A262" s="11" t="str">
        <f>'PLANILHA C DES'!A100</f>
        <v>8.3.1</v>
      </c>
      <c r="B262" s="166" t="s">
        <v>27</v>
      </c>
      <c r="C262" s="171">
        <v>94273</v>
      </c>
      <c r="D262" s="168" t="s">
        <v>137</v>
      </c>
      <c r="E262" s="167" t="s">
        <v>21</v>
      </c>
      <c r="F262" s="28"/>
      <c r="G262" s="28"/>
      <c r="H262" s="28"/>
      <c r="I262" s="28"/>
      <c r="J262" s="235">
        <f>J263+J264-J265-J266</f>
        <v>162</v>
      </c>
    </row>
    <row r="263" spans="1:10" ht="15">
      <c r="A263" s="14"/>
      <c r="B263" s="14"/>
      <c r="C263" s="14"/>
      <c r="D263" s="12" t="s">
        <v>182</v>
      </c>
      <c r="E263" s="13"/>
      <c r="F263" s="28">
        <f>12.9+18+26.75-6</f>
        <v>51.65</v>
      </c>
      <c r="G263" s="28"/>
      <c r="H263" s="28"/>
      <c r="I263" s="31">
        <v>2</v>
      </c>
      <c r="J263" s="22">
        <f>PRODUCT(F263:I263)</f>
        <v>103.3</v>
      </c>
    </row>
    <row r="264" spans="1:10" ht="15">
      <c r="A264" s="14"/>
      <c r="B264" s="14"/>
      <c r="C264" s="14"/>
      <c r="D264" s="12" t="s">
        <v>183</v>
      </c>
      <c r="E264" s="13"/>
      <c r="F264" s="28">
        <f>44.05</f>
        <v>44.05</v>
      </c>
      <c r="G264" s="28"/>
      <c r="H264" s="28"/>
      <c r="I264" s="31">
        <v>2</v>
      </c>
      <c r="J264" s="22">
        <f aca="true" t="shared" si="16" ref="J264:J266">PRODUCT(F264:I264)</f>
        <v>88.1</v>
      </c>
    </row>
    <row r="265" spans="1:10" ht="15">
      <c r="A265" s="14"/>
      <c r="B265" s="14"/>
      <c r="C265" s="14"/>
      <c r="D265" s="12" t="s">
        <v>187</v>
      </c>
      <c r="E265" s="13"/>
      <c r="F265" s="28">
        <v>6</v>
      </c>
      <c r="G265" s="28"/>
      <c r="H265" s="28"/>
      <c r="I265" s="31">
        <v>1</v>
      </c>
      <c r="J265" s="22">
        <f t="shared" si="16"/>
        <v>6</v>
      </c>
    </row>
    <row r="266" spans="1:10" ht="15">
      <c r="A266" s="14"/>
      <c r="B266" s="14"/>
      <c r="C266" s="14"/>
      <c r="D266" s="12" t="s">
        <v>188</v>
      </c>
      <c r="E266" s="13"/>
      <c r="F266" s="28">
        <v>3.9</v>
      </c>
      <c r="G266" s="28"/>
      <c r="H266" s="28"/>
      <c r="I266" s="31">
        <v>6</v>
      </c>
      <c r="J266" s="22">
        <f t="shared" si="16"/>
        <v>23.4</v>
      </c>
    </row>
    <row r="267" spans="1:10" ht="15">
      <c r="A267" s="14"/>
      <c r="B267" s="14"/>
      <c r="C267" s="14"/>
      <c r="D267" s="12"/>
      <c r="E267" s="13"/>
      <c r="F267" s="28"/>
      <c r="G267" s="28"/>
      <c r="H267" s="28"/>
      <c r="I267" s="31"/>
      <c r="J267" s="22"/>
    </row>
    <row r="268" spans="1:10" ht="46.9" customHeight="1">
      <c r="A268" s="11" t="str">
        <f>'PLANILHA C DES'!A101</f>
        <v>8.3.2</v>
      </c>
      <c r="B268" s="166" t="s">
        <v>27</v>
      </c>
      <c r="C268" s="171">
        <v>94990</v>
      </c>
      <c r="D268" s="168" t="s">
        <v>159</v>
      </c>
      <c r="E268" s="167" t="s">
        <v>22</v>
      </c>
      <c r="F268" s="28"/>
      <c r="G268" s="28"/>
      <c r="H268" s="28"/>
      <c r="I268" s="28"/>
      <c r="J268" s="235">
        <f>J273</f>
        <v>11.66</v>
      </c>
    </row>
    <row r="269" spans="1:10" ht="15">
      <c r="A269" s="14"/>
      <c r="B269" s="14"/>
      <c r="C269" s="14"/>
      <c r="D269" s="12" t="s">
        <v>182</v>
      </c>
      <c r="E269" s="13"/>
      <c r="F269" s="28">
        <f>12.9+18+26.75-6</f>
        <v>51.65</v>
      </c>
      <c r="G269" s="28"/>
      <c r="H269" s="28"/>
      <c r="I269" s="31">
        <v>2</v>
      </c>
      <c r="J269" s="22">
        <f>PRODUCT(F269:I269)</f>
        <v>103.3</v>
      </c>
    </row>
    <row r="270" spans="1:10" ht="15">
      <c r="A270" s="14"/>
      <c r="B270" s="14"/>
      <c r="C270" s="14"/>
      <c r="D270" s="12" t="s">
        <v>183</v>
      </c>
      <c r="E270" s="13"/>
      <c r="F270" s="28">
        <f>44.05</f>
        <v>44.05</v>
      </c>
      <c r="G270" s="28"/>
      <c r="H270" s="28"/>
      <c r="I270" s="31">
        <v>2</v>
      </c>
      <c r="J270" s="22">
        <f aca="true" t="shared" si="17" ref="J270:J273">PRODUCT(F270:I270)</f>
        <v>88.1</v>
      </c>
    </row>
    <row r="271" spans="1:10" ht="15">
      <c r="A271" s="14"/>
      <c r="B271" s="14"/>
      <c r="C271" s="14"/>
      <c r="D271" s="12" t="s">
        <v>187</v>
      </c>
      <c r="E271" s="13"/>
      <c r="F271" s="28">
        <v>6</v>
      </c>
      <c r="G271" s="28"/>
      <c r="H271" s="28"/>
      <c r="I271" s="31">
        <v>1</v>
      </c>
      <c r="J271" s="22">
        <f t="shared" si="17"/>
        <v>6</v>
      </c>
    </row>
    <row r="272" spans="1:10" ht="15">
      <c r="A272" s="14"/>
      <c r="B272" s="14"/>
      <c r="C272" s="14"/>
      <c r="D272" s="12" t="s">
        <v>188</v>
      </c>
      <c r="E272" s="13"/>
      <c r="F272" s="28">
        <v>3.9</v>
      </c>
      <c r="G272" s="28"/>
      <c r="H272" s="28"/>
      <c r="I272" s="31">
        <v>6</v>
      </c>
      <c r="J272" s="22">
        <f t="shared" si="17"/>
        <v>23.4</v>
      </c>
    </row>
    <row r="273" spans="1:10" ht="15">
      <c r="A273" s="14"/>
      <c r="B273" s="14"/>
      <c r="C273" s="14"/>
      <c r="D273" s="19" t="s">
        <v>184</v>
      </c>
      <c r="E273" s="13"/>
      <c r="F273" s="28">
        <f>J269+J270-J271-J272</f>
        <v>162</v>
      </c>
      <c r="G273" s="28">
        <v>1.2</v>
      </c>
      <c r="H273" s="28">
        <v>0.06</v>
      </c>
      <c r="I273" s="31"/>
      <c r="J273" s="22">
        <f t="shared" si="17"/>
        <v>11.66</v>
      </c>
    </row>
    <row r="274" spans="1:10" ht="15">
      <c r="A274" s="20"/>
      <c r="B274" s="20"/>
      <c r="C274" s="20"/>
      <c r="D274" s="19"/>
      <c r="E274" s="21"/>
      <c r="F274" s="32"/>
      <c r="G274" s="32"/>
      <c r="H274" s="32"/>
      <c r="I274" s="31"/>
      <c r="J274" s="32"/>
    </row>
    <row r="275" spans="1:10" ht="62.45" customHeight="1">
      <c r="A275" s="11" t="str">
        <f>'PLANILHA C DES'!A102</f>
        <v>8.3.3</v>
      </c>
      <c r="B275" s="166" t="s">
        <v>164</v>
      </c>
      <c r="C275" s="171" t="s">
        <v>163</v>
      </c>
      <c r="D275" s="168" t="s">
        <v>162</v>
      </c>
      <c r="E275" s="167" t="s">
        <v>19</v>
      </c>
      <c r="F275" s="28"/>
      <c r="G275" s="28"/>
      <c r="H275" s="28"/>
      <c r="I275" s="28"/>
      <c r="J275" s="235">
        <f>J280</f>
        <v>32.4</v>
      </c>
    </row>
    <row r="276" spans="1:10" ht="15">
      <c r="A276" s="14"/>
      <c r="B276" s="14"/>
      <c r="C276" s="14"/>
      <c r="D276" s="12" t="s">
        <v>182</v>
      </c>
      <c r="E276" s="13"/>
      <c r="F276" s="28">
        <f>12.9+18+26.75-6</f>
        <v>51.65</v>
      </c>
      <c r="G276" s="28"/>
      <c r="H276" s="28"/>
      <c r="I276" s="31">
        <v>2</v>
      </c>
      <c r="J276" s="22">
        <f>PRODUCT(F276:I276)</f>
        <v>103.3</v>
      </c>
    </row>
    <row r="277" spans="1:10" ht="15">
      <c r="A277" s="14"/>
      <c r="B277" s="14"/>
      <c r="C277" s="14"/>
      <c r="D277" s="12" t="s">
        <v>183</v>
      </c>
      <c r="E277" s="13"/>
      <c r="F277" s="28">
        <f>44.05</f>
        <v>44.05</v>
      </c>
      <c r="G277" s="28"/>
      <c r="H277" s="28"/>
      <c r="I277" s="31">
        <v>2</v>
      </c>
      <c r="J277" s="22">
        <f aca="true" t="shared" si="18" ref="J277:J280">PRODUCT(F277:I277)</f>
        <v>88.1</v>
      </c>
    </row>
    <row r="278" spans="1:10" ht="15">
      <c r="A278" s="14"/>
      <c r="B278" s="14"/>
      <c r="C278" s="14"/>
      <c r="D278" s="12" t="s">
        <v>187</v>
      </c>
      <c r="E278" s="13"/>
      <c r="F278" s="28">
        <v>6</v>
      </c>
      <c r="G278" s="28"/>
      <c r="H278" s="28"/>
      <c r="I278" s="31">
        <v>1</v>
      </c>
      <c r="J278" s="22">
        <f t="shared" si="18"/>
        <v>6</v>
      </c>
    </row>
    <row r="279" spans="1:10" ht="15">
      <c r="A279" s="14"/>
      <c r="B279" s="14"/>
      <c r="C279" s="14"/>
      <c r="D279" s="12" t="s">
        <v>188</v>
      </c>
      <c r="E279" s="13"/>
      <c r="F279" s="28">
        <v>3.9</v>
      </c>
      <c r="G279" s="28"/>
      <c r="H279" s="28"/>
      <c r="I279" s="31">
        <v>6</v>
      </c>
      <c r="J279" s="22">
        <f t="shared" si="18"/>
        <v>23.4</v>
      </c>
    </row>
    <row r="280" spans="1:10" ht="15">
      <c r="A280" s="14"/>
      <c r="B280" s="14"/>
      <c r="C280" s="14"/>
      <c r="D280" s="12" t="s">
        <v>186</v>
      </c>
      <c r="E280" s="13"/>
      <c r="F280" s="28">
        <f>J276+J277-J278-J279</f>
        <v>162</v>
      </c>
      <c r="G280" s="28">
        <v>0.2</v>
      </c>
      <c r="H280" s="28"/>
      <c r="I280" s="31"/>
      <c r="J280" s="22">
        <f t="shared" si="18"/>
        <v>32.4</v>
      </c>
    </row>
    <row r="281" spans="1:10" ht="15">
      <c r="A281" s="20"/>
      <c r="B281" s="20"/>
      <c r="C281" s="20"/>
      <c r="D281" s="19"/>
      <c r="E281" s="21"/>
      <c r="F281" s="32"/>
      <c r="G281" s="32"/>
      <c r="H281" s="32"/>
      <c r="I281" s="31"/>
      <c r="J281" s="32"/>
    </row>
    <row r="282" spans="1:10" ht="46.9" customHeight="1">
      <c r="A282" s="11" t="str">
        <f>'PLANILHA C DES'!A103</f>
        <v>8.3.4</v>
      </c>
      <c r="B282" s="166" t="s">
        <v>27</v>
      </c>
      <c r="C282" s="171">
        <v>102498</v>
      </c>
      <c r="D282" s="168" t="s">
        <v>160</v>
      </c>
      <c r="E282" s="167" t="s">
        <v>21</v>
      </c>
      <c r="F282" s="28"/>
      <c r="G282" s="28"/>
      <c r="H282" s="28"/>
      <c r="I282" s="28"/>
      <c r="J282" s="235">
        <f>J283</f>
        <v>162</v>
      </c>
    </row>
    <row r="283" spans="1:10" ht="15">
      <c r="A283" s="14"/>
      <c r="B283" s="47"/>
      <c r="C283" s="47"/>
      <c r="D283" s="12" t="s">
        <v>185</v>
      </c>
      <c r="E283" s="14"/>
      <c r="F283" s="28"/>
      <c r="G283" s="28"/>
      <c r="H283" s="30"/>
      <c r="I283" s="312">
        <f>J262</f>
        <v>162</v>
      </c>
      <c r="J283" s="22">
        <f>I283</f>
        <v>162</v>
      </c>
    </row>
    <row r="284" spans="1:10" ht="15">
      <c r="A284" s="20"/>
      <c r="B284" s="20"/>
      <c r="C284" s="20"/>
      <c r="D284" s="19"/>
      <c r="E284" s="21"/>
      <c r="F284" s="32"/>
      <c r="G284" s="32"/>
      <c r="H284" s="32"/>
      <c r="I284" s="31"/>
      <c r="J284" s="32"/>
    </row>
    <row r="285" spans="1:10" ht="62.45" customHeight="1">
      <c r="A285" s="11" t="str">
        <f>'PLANILHA C DES'!A104</f>
        <v>8.3.5</v>
      </c>
      <c r="B285" s="166" t="s">
        <v>30</v>
      </c>
      <c r="C285" s="171" t="str">
        <f>'COMPOSIÇÃO C DES'!C38</f>
        <v>CP-III</v>
      </c>
      <c r="D285" s="168" t="s">
        <v>168</v>
      </c>
      <c r="E285" s="310" t="s">
        <v>26</v>
      </c>
      <c r="F285" s="28"/>
      <c r="G285" s="28"/>
      <c r="H285" s="28"/>
      <c r="I285" s="28"/>
      <c r="J285" s="235">
        <f>J286</f>
        <v>6</v>
      </c>
    </row>
    <row r="286" spans="1:10" ht="15">
      <c r="A286" s="14"/>
      <c r="B286" s="47"/>
      <c r="C286" s="47"/>
      <c r="D286" s="12" t="s">
        <v>189</v>
      </c>
      <c r="E286" s="14"/>
      <c r="F286" s="28"/>
      <c r="G286" s="28"/>
      <c r="H286" s="30"/>
      <c r="I286" s="31">
        <v>6</v>
      </c>
      <c r="J286" s="22">
        <f>I286</f>
        <v>6</v>
      </c>
    </row>
    <row r="287" spans="1:10" ht="15">
      <c r="A287" s="20"/>
      <c r="B287" s="20"/>
      <c r="C287" s="20"/>
      <c r="D287" s="19"/>
      <c r="E287" s="21"/>
      <c r="F287" s="32"/>
      <c r="G287" s="32"/>
      <c r="H287" s="32"/>
      <c r="I287" s="31"/>
      <c r="J287" s="32"/>
    </row>
    <row r="288" spans="1:10" ht="15">
      <c r="A288" s="228" t="str">
        <f>'PLANILHA C DES'!A105</f>
        <v>8.4</v>
      </c>
      <c r="B288" s="228"/>
      <c r="C288" s="229"/>
      <c r="D288" s="311" t="s">
        <v>146</v>
      </c>
      <c r="E288" s="230"/>
      <c r="F288" s="231"/>
      <c r="G288" s="232"/>
      <c r="H288" s="231"/>
      <c r="I288" s="233"/>
      <c r="J288" s="234"/>
    </row>
    <row r="289" spans="1:10" ht="62.45" customHeight="1">
      <c r="A289" s="11" t="str">
        <f>'PLANILHA C DES'!A106</f>
        <v>8.4.1</v>
      </c>
      <c r="B289" s="166" t="s">
        <v>27</v>
      </c>
      <c r="C289" s="171">
        <v>5213444</v>
      </c>
      <c r="D289" s="168" t="s">
        <v>173</v>
      </c>
      <c r="E289" s="310" t="s">
        <v>26</v>
      </c>
      <c r="F289" s="28"/>
      <c r="G289" s="28"/>
      <c r="H289" s="28"/>
      <c r="I289" s="28"/>
      <c r="J289" s="235">
        <f>J290</f>
        <v>1</v>
      </c>
    </row>
    <row r="290" spans="1:10" ht="15">
      <c r="A290" s="14"/>
      <c r="B290" s="14"/>
      <c r="C290" s="14"/>
      <c r="D290" s="12" t="s">
        <v>191</v>
      </c>
      <c r="E290" s="13"/>
      <c r="F290" s="28"/>
      <c r="G290" s="28"/>
      <c r="H290" s="28"/>
      <c r="I290" s="31">
        <v>1</v>
      </c>
      <c r="J290" s="22">
        <f>I290</f>
        <v>1</v>
      </c>
    </row>
    <row r="291" spans="1:10" ht="46.9" customHeight="1">
      <c r="A291" s="11" t="str">
        <f>'PLANILHA C DES'!A107</f>
        <v>8.4.2</v>
      </c>
      <c r="B291" s="166" t="s">
        <v>30</v>
      </c>
      <c r="C291" s="171" t="str">
        <f>'COMPOSIÇÃO C DES'!C50</f>
        <v>CP-IV</v>
      </c>
      <c r="D291" s="168" t="s">
        <v>174</v>
      </c>
      <c r="E291" s="310" t="s">
        <v>26</v>
      </c>
      <c r="F291" s="28"/>
      <c r="G291" s="28"/>
      <c r="H291" s="28"/>
      <c r="I291" s="28"/>
      <c r="J291" s="235">
        <f>J292</f>
        <v>1</v>
      </c>
    </row>
    <row r="292" spans="1:10" ht="15">
      <c r="A292" s="14"/>
      <c r="B292" s="47"/>
      <c r="C292" s="47"/>
      <c r="D292" s="12" t="s">
        <v>190</v>
      </c>
      <c r="E292" s="14"/>
      <c r="F292" s="28"/>
      <c r="G292" s="28"/>
      <c r="H292" s="30"/>
      <c r="I292" s="31">
        <v>1</v>
      </c>
      <c r="J292" s="22">
        <f>I292</f>
        <v>1</v>
      </c>
    </row>
    <row r="293" spans="1:10" ht="15">
      <c r="A293" s="20"/>
      <c r="B293" s="20"/>
      <c r="C293" s="20"/>
      <c r="D293" s="19"/>
      <c r="E293" s="21"/>
      <c r="F293" s="32"/>
      <c r="G293" s="32"/>
      <c r="H293" s="32"/>
      <c r="I293" s="31"/>
      <c r="J293" s="32"/>
    </row>
    <row r="294" spans="1:10" ht="15">
      <c r="A294" s="23" t="str">
        <f>'PLANILHA C DES'!A108</f>
        <v>9.0</v>
      </c>
      <c r="B294" s="369" t="str">
        <f>'PLANILHA C DES'!B108:D108</f>
        <v>RUA DA CAIXA D'AGUA - GROSSOS</v>
      </c>
      <c r="C294" s="370"/>
      <c r="D294" s="370"/>
      <c r="E294" s="370"/>
      <c r="F294" s="370"/>
      <c r="G294" s="370"/>
      <c r="H294" s="370"/>
      <c r="I294" s="370"/>
      <c r="J294" s="377"/>
    </row>
    <row r="295" spans="1:10" ht="15">
      <c r="A295" s="228" t="str">
        <f>'PLANILHA C DES'!A109</f>
        <v>9.1</v>
      </c>
      <c r="B295" s="228"/>
      <c r="C295" s="229"/>
      <c r="D295" s="311" t="s">
        <v>144</v>
      </c>
      <c r="E295" s="230"/>
      <c r="F295" s="231"/>
      <c r="G295" s="232"/>
      <c r="H295" s="231"/>
      <c r="I295" s="233"/>
      <c r="J295" s="234"/>
    </row>
    <row r="296" spans="1:10" ht="31.15" customHeight="1">
      <c r="A296" s="11" t="str">
        <f>'PLANILHA C DES'!A110</f>
        <v>9.1.1</v>
      </c>
      <c r="B296" s="166" t="s">
        <v>27</v>
      </c>
      <c r="C296" s="171">
        <v>100576</v>
      </c>
      <c r="D296" s="168" t="s">
        <v>156</v>
      </c>
      <c r="E296" s="167" t="s">
        <v>19</v>
      </c>
      <c r="F296" s="28"/>
      <c r="G296" s="28"/>
      <c r="H296" s="28"/>
      <c r="I296" s="28"/>
      <c r="J296" s="235">
        <f>SUM(J297:J299)</f>
        <v>774.6</v>
      </c>
    </row>
    <row r="297" spans="1:10" ht="15">
      <c r="A297" s="14"/>
      <c r="B297" s="14"/>
      <c r="C297" s="14"/>
      <c r="D297" s="12" t="s">
        <v>274</v>
      </c>
      <c r="E297" s="13"/>
      <c r="F297" s="28">
        <f>52.73+9.97</f>
        <v>62.7</v>
      </c>
      <c r="G297" s="28">
        <v>6</v>
      </c>
      <c r="H297" s="28"/>
      <c r="I297" s="31"/>
      <c r="J297" s="22">
        <f>PRODUCT(F297:I297)</f>
        <v>376.2</v>
      </c>
    </row>
    <row r="298" spans="1:10" ht="15">
      <c r="A298" s="14"/>
      <c r="B298" s="14"/>
      <c r="C298" s="14"/>
      <c r="D298" s="12" t="s">
        <v>275</v>
      </c>
      <c r="E298" s="13"/>
      <c r="F298" s="28">
        <f>25.34+7.85</f>
        <v>33.19</v>
      </c>
      <c r="G298" s="28">
        <v>6</v>
      </c>
      <c r="H298" s="28"/>
      <c r="I298" s="31"/>
      <c r="J298" s="22">
        <f aca="true" t="shared" si="19" ref="J298:J299">PRODUCT(F298:I298)</f>
        <v>199.14</v>
      </c>
    </row>
    <row r="299" spans="1:10" ht="15">
      <c r="A299" s="14"/>
      <c r="B299" s="14"/>
      <c r="C299" s="14"/>
      <c r="D299" s="12" t="s">
        <v>229</v>
      </c>
      <c r="E299" s="13"/>
      <c r="F299" s="28">
        <v>33.21</v>
      </c>
      <c r="G299" s="28">
        <v>6</v>
      </c>
      <c r="H299" s="28"/>
      <c r="I299" s="31"/>
      <c r="J299" s="22">
        <f t="shared" si="19"/>
        <v>199.26</v>
      </c>
    </row>
    <row r="300" spans="1:10" ht="15">
      <c r="A300" s="14"/>
      <c r="B300" s="14"/>
      <c r="C300" s="14"/>
      <c r="D300" s="15"/>
      <c r="E300" s="41"/>
      <c r="F300" s="29"/>
      <c r="G300" s="29"/>
      <c r="H300" s="29"/>
      <c r="I300" s="16"/>
      <c r="J300" s="29"/>
    </row>
    <row r="301" spans="1:10" ht="15">
      <c r="A301" s="228" t="str">
        <f>'PLANILHA C DES'!A111</f>
        <v>9.2</v>
      </c>
      <c r="B301" s="228"/>
      <c r="C301" s="229"/>
      <c r="D301" s="311" t="s">
        <v>20</v>
      </c>
      <c r="E301" s="230"/>
      <c r="F301" s="231"/>
      <c r="G301" s="232"/>
      <c r="H301" s="231"/>
      <c r="I301" s="233"/>
      <c r="J301" s="234"/>
    </row>
    <row r="302" spans="1:10" ht="31.15" customHeight="1">
      <c r="A302" s="11" t="str">
        <f>'PLANILHA C DES'!A112</f>
        <v>9.2.1</v>
      </c>
      <c r="B302" s="166" t="s">
        <v>27</v>
      </c>
      <c r="C302" s="171">
        <v>101169</v>
      </c>
      <c r="D302" s="168" t="s">
        <v>157</v>
      </c>
      <c r="E302" s="167" t="s">
        <v>19</v>
      </c>
      <c r="F302" s="28"/>
      <c r="G302" s="28"/>
      <c r="H302" s="28"/>
      <c r="I302" s="28"/>
      <c r="J302" s="235">
        <f>SUM(J303:J305)</f>
        <v>697.14</v>
      </c>
    </row>
    <row r="303" spans="1:10" ht="15">
      <c r="A303" s="14"/>
      <c r="B303" s="14"/>
      <c r="C303" s="14"/>
      <c r="D303" s="12" t="s">
        <v>274</v>
      </c>
      <c r="E303" s="13"/>
      <c r="F303" s="28">
        <f>52.73+9.97</f>
        <v>62.7</v>
      </c>
      <c r="G303" s="28">
        <v>5.4</v>
      </c>
      <c r="H303" s="28"/>
      <c r="I303" s="31"/>
      <c r="J303" s="22">
        <f>PRODUCT(F303:I303)</f>
        <v>338.58</v>
      </c>
    </row>
    <row r="304" spans="1:10" ht="15">
      <c r="A304" s="14"/>
      <c r="B304" s="14"/>
      <c r="C304" s="14"/>
      <c r="D304" s="12" t="s">
        <v>275</v>
      </c>
      <c r="E304" s="13"/>
      <c r="F304" s="28">
        <f>25.34+7.85</f>
        <v>33.19</v>
      </c>
      <c r="G304" s="28">
        <v>5.4</v>
      </c>
      <c r="H304" s="28"/>
      <c r="I304" s="31"/>
      <c r="J304" s="22">
        <f>PRODUCT(F304:I304)</f>
        <v>179.23</v>
      </c>
    </row>
    <row r="305" spans="1:10" ht="15">
      <c r="A305" s="14"/>
      <c r="B305" s="14"/>
      <c r="C305" s="14"/>
      <c r="D305" s="12" t="s">
        <v>229</v>
      </c>
      <c r="E305" s="13"/>
      <c r="F305" s="28">
        <v>33.21</v>
      </c>
      <c r="G305" s="28">
        <v>5.4</v>
      </c>
      <c r="H305" s="28"/>
      <c r="I305" s="31"/>
      <c r="J305" s="22">
        <f>PRODUCT(F305:I305)</f>
        <v>179.33</v>
      </c>
    </row>
    <row r="306" spans="1:10" ht="15">
      <c r="A306" s="14"/>
      <c r="B306" s="14"/>
      <c r="C306" s="14"/>
      <c r="D306" s="12"/>
      <c r="E306" s="13"/>
      <c r="F306" s="28"/>
      <c r="G306" s="28"/>
      <c r="H306" s="28"/>
      <c r="I306" s="31"/>
      <c r="J306" s="22"/>
    </row>
    <row r="307" spans="1:10" ht="46.9" customHeight="1">
      <c r="A307" s="11" t="str">
        <f>'PLANILHA C DES'!A113</f>
        <v>9.2.2</v>
      </c>
      <c r="B307" s="166" t="s">
        <v>27</v>
      </c>
      <c r="C307" s="171">
        <v>94287</v>
      </c>
      <c r="D307" s="168" t="s">
        <v>158</v>
      </c>
      <c r="E307" s="167" t="s">
        <v>21</v>
      </c>
      <c r="F307" s="28"/>
      <c r="G307" s="28"/>
      <c r="H307" s="28"/>
      <c r="I307" s="28"/>
      <c r="J307" s="235">
        <f>SUM(J308:J310)-J311</f>
        <v>252.2</v>
      </c>
    </row>
    <row r="308" spans="1:10" ht="15">
      <c r="A308" s="14"/>
      <c r="B308" s="47"/>
      <c r="C308" s="47"/>
      <c r="D308" s="12" t="s">
        <v>274</v>
      </c>
      <c r="E308" s="14"/>
      <c r="F308" s="28">
        <f>52.73+9.97</f>
        <v>62.7</v>
      </c>
      <c r="G308" s="28"/>
      <c r="H308" s="30"/>
      <c r="I308" s="31">
        <v>2</v>
      </c>
      <c r="J308" s="22">
        <f>PRODUCT(F308:I308)</f>
        <v>125.4</v>
      </c>
    </row>
    <row r="309" spans="1:10" ht="15">
      <c r="A309" s="14"/>
      <c r="B309" s="14"/>
      <c r="C309" s="14"/>
      <c r="D309" s="12" t="s">
        <v>275</v>
      </c>
      <c r="E309" s="13"/>
      <c r="F309" s="28">
        <f>25.34+7.85</f>
        <v>33.19</v>
      </c>
      <c r="G309" s="28"/>
      <c r="H309" s="28"/>
      <c r="I309" s="31">
        <v>2</v>
      </c>
      <c r="J309" s="22">
        <f>PRODUCT(F309:I309)</f>
        <v>66.38</v>
      </c>
    </row>
    <row r="310" spans="1:10" ht="15">
      <c r="A310" s="14"/>
      <c r="B310" s="14"/>
      <c r="C310" s="14"/>
      <c r="D310" s="12" t="s">
        <v>229</v>
      </c>
      <c r="E310" s="13"/>
      <c r="F310" s="28">
        <v>33.21</v>
      </c>
      <c r="G310" s="28"/>
      <c r="H310" s="28"/>
      <c r="I310" s="31">
        <v>2</v>
      </c>
      <c r="J310" s="22">
        <f>PRODUCT(F310:I310)</f>
        <v>66.42</v>
      </c>
    </row>
    <row r="311" spans="1:10" ht="15">
      <c r="A311" s="14"/>
      <c r="B311" s="14"/>
      <c r="C311" s="14"/>
      <c r="D311" s="12" t="s">
        <v>187</v>
      </c>
      <c r="E311" s="13"/>
      <c r="F311" s="28">
        <v>6</v>
      </c>
      <c r="G311" s="28"/>
      <c r="H311" s="28"/>
      <c r="I311" s="31">
        <v>1</v>
      </c>
      <c r="J311" s="22">
        <f>PRODUCT(F311:I311)</f>
        <v>6</v>
      </c>
    </row>
    <row r="312" spans="1:10" ht="15">
      <c r="A312" s="20"/>
      <c r="B312" s="20"/>
      <c r="C312" s="20"/>
      <c r="D312" s="19"/>
      <c r="E312" s="21"/>
      <c r="F312" s="32"/>
      <c r="G312" s="32"/>
      <c r="H312" s="32"/>
      <c r="I312" s="31"/>
      <c r="J312" s="32"/>
    </row>
    <row r="313" spans="1:10" ht="15">
      <c r="A313" s="228" t="str">
        <f>'PLANILHA C DES'!A114</f>
        <v>9.3</v>
      </c>
      <c r="B313" s="228"/>
      <c r="C313" s="229"/>
      <c r="D313" s="311" t="s">
        <v>145</v>
      </c>
      <c r="E313" s="230"/>
      <c r="F313" s="231"/>
      <c r="G313" s="232"/>
      <c r="H313" s="231"/>
      <c r="I313" s="233"/>
      <c r="J313" s="234"/>
    </row>
    <row r="314" spans="1:10" ht="62.45" customHeight="1">
      <c r="A314" s="11" t="str">
        <f>'PLANILHA C DES'!A115</f>
        <v>9.3.1</v>
      </c>
      <c r="B314" s="166" t="s">
        <v>27</v>
      </c>
      <c r="C314" s="171">
        <v>94273</v>
      </c>
      <c r="D314" s="168" t="s">
        <v>137</v>
      </c>
      <c r="E314" s="167" t="s">
        <v>21</v>
      </c>
      <c r="F314" s="28"/>
      <c r="G314" s="28"/>
      <c r="H314" s="28"/>
      <c r="I314" s="28"/>
      <c r="J314" s="235">
        <f>J315+J316+J317-J318-J319</f>
        <v>228.8</v>
      </c>
    </row>
    <row r="315" spans="1:10" ht="15">
      <c r="A315" s="14"/>
      <c r="B315" s="14"/>
      <c r="C315" s="14"/>
      <c r="D315" s="12" t="s">
        <v>274</v>
      </c>
      <c r="E315" s="13"/>
      <c r="F315" s="28">
        <f>52.73+9.97</f>
        <v>62.7</v>
      </c>
      <c r="G315" s="28"/>
      <c r="H315" s="28"/>
      <c r="I315" s="31">
        <v>2</v>
      </c>
      <c r="J315" s="22">
        <f>PRODUCT(F315:I315)</f>
        <v>125.4</v>
      </c>
    </row>
    <row r="316" spans="1:10" ht="15">
      <c r="A316" s="14"/>
      <c r="B316" s="14"/>
      <c r="C316" s="14"/>
      <c r="D316" s="12" t="s">
        <v>275</v>
      </c>
      <c r="E316" s="13"/>
      <c r="F316" s="28">
        <f>25.34+7.85</f>
        <v>33.19</v>
      </c>
      <c r="G316" s="28"/>
      <c r="H316" s="28"/>
      <c r="I316" s="31">
        <v>2</v>
      </c>
      <c r="J316" s="22">
        <f>PRODUCT(F316:I316)</f>
        <v>66.38</v>
      </c>
    </row>
    <row r="317" spans="1:10" ht="15">
      <c r="A317" s="14"/>
      <c r="B317" s="14"/>
      <c r="C317" s="14"/>
      <c r="D317" s="12" t="s">
        <v>229</v>
      </c>
      <c r="E317" s="13"/>
      <c r="F317" s="28">
        <v>33.21</v>
      </c>
      <c r="G317" s="28"/>
      <c r="H317" s="28"/>
      <c r="I317" s="31">
        <v>2</v>
      </c>
      <c r="J317" s="22">
        <f aca="true" t="shared" si="20" ref="J317:J319">PRODUCT(F317:I317)</f>
        <v>66.42</v>
      </c>
    </row>
    <row r="318" spans="1:10" ht="15">
      <c r="A318" s="14"/>
      <c r="B318" s="14"/>
      <c r="C318" s="14"/>
      <c r="D318" s="12" t="s">
        <v>187</v>
      </c>
      <c r="E318" s="13"/>
      <c r="F318" s="28">
        <v>6</v>
      </c>
      <c r="G318" s="28"/>
      <c r="H318" s="28"/>
      <c r="I318" s="31">
        <v>1</v>
      </c>
      <c r="J318" s="22">
        <f t="shared" si="20"/>
        <v>6</v>
      </c>
    </row>
    <row r="319" spans="1:10" ht="15">
      <c r="A319" s="14"/>
      <c r="B319" s="14"/>
      <c r="C319" s="14"/>
      <c r="D319" s="12" t="s">
        <v>188</v>
      </c>
      <c r="E319" s="13"/>
      <c r="F319" s="28">
        <v>3.9</v>
      </c>
      <c r="G319" s="28"/>
      <c r="H319" s="28"/>
      <c r="I319" s="31">
        <v>6</v>
      </c>
      <c r="J319" s="22">
        <f t="shared" si="20"/>
        <v>23.4</v>
      </c>
    </row>
    <row r="320" spans="1:10" ht="15">
      <c r="A320" s="14"/>
      <c r="B320" s="14"/>
      <c r="C320" s="14"/>
      <c r="D320" s="12"/>
      <c r="E320" s="13"/>
      <c r="F320" s="28"/>
      <c r="G320" s="28"/>
      <c r="H320" s="28"/>
      <c r="I320" s="31"/>
      <c r="J320" s="22"/>
    </row>
    <row r="321" spans="1:10" ht="46.9" customHeight="1">
      <c r="A321" s="11" t="str">
        <f>'PLANILHA C DES'!A116</f>
        <v>9.3.2</v>
      </c>
      <c r="B321" s="166" t="s">
        <v>27</v>
      </c>
      <c r="C321" s="171">
        <v>94990</v>
      </c>
      <c r="D321" s="168" t="s">
        <v>159</v>
      </c>
      <c r="E321" s="167" t="s">
        <v>22</v>
      </c>
      <c r="F321" s="28"/>
      <c r="G321" s="28"/>
      <c r="H321" s="28"/>
      <c r="I321" s="28"/>
      <c r="J321" s="235">
        <f>J327</f>
        <v>16.47</v>
      </c>
    </row>
    <row r="322" spans="1:10" ht="15">
      <c r="A322" s="14"/>
      <c r="B322" s="47"/>
      <c r="C322" s="47"/>
      <c r="D322" s="12" t="s">
        <v>274</v>
      </c>
      <c r="E322" s="14"/>
      <c r="F322" s="28">
        <f>52.73+9.97</f>
        <v>62.7</v>
      </c>
      <c r="G322" s="28"/>
      <c r="H322" s="30"/>
      <c r="I322" s="31">
        <v>2</v>
      </c>
      <c r="J322" s="22">
        <f>PRODUCT(F322:I322)</f>
        <v>125.4</v>
      </c>
    </row>
    <row r="323" spans="1:10" ht="15">
      <c r="A323" s="14"/>
      <c r="B323" s="14"/>
      <c r="C323" s="14"/>
      <c r="D323" s="12" t="s">
        <v>275</v>
      </c>
      <c r="E323" s="13"/>
      <c r="F323" s="28">
        <f>25.34+7.85</f>
        <v>33.19</v>
      </c>
      <c r="G323" s="28"/>
      <c r="H323" s="28"/>
      <c r="I323" s="31">
        <v>2</v>
      </c>
      <c r="J323" s="22">
        <f>PRODUCT(F323:I323)</f>
        <v>66.38</v>
      </c>
    </row>
    <row r="324" spans="1:10" ht="15">
      <c r="A324" s="14"/>
      <c r="B324" s="14"/>
      <c r="C324" s="14"/>
      <c r="D324" s="12" t="s">
        <v>229</v>
      </c>
      <c r="E324" s="13"/>
      <c r="F324" s="28">
        <v>33.21</v>
      </c>
      <c r="G324" s="28"/>
      <c r="H324" s="28"/>
      <c r="I324" s="31">
        <v>2</v>
      </c>
      <c r="J324" s="22">
        <f aca="true" t="shared" si="21" ref="J324:J327">PRODUCT(F324:I324)</f>
        <v>66.42</v>
      </c>
    </row>
    <row r="325" spans="1:10" ht="15">
      <c r="A325" s="14"/>
      <c r="B325" s="14"/>
      <c r="C325" s="14"/>
      <c r="D325" s="12" t="s">
        <v>187</v>
      </c>
      <c r="E325" s="13"/>
      <c r="F325" s="28">
        <v>6</v>
      </c>
      <c r="G325" s="28"/>
      <c r="H325" s="28"/>
      <c r="I325" s="31">
        <v>1</v>
      </c>
      <c r="J325" s="22">
        <f t="shared" si="21"/>
        <v>6</v>
      </c>
    </row>
    <row r="326" spans="1:10" ht="15">
      <c r="A326" s="14"/>
      <c r="B326" s="14"/>
      <c r="C326" s="14"/>
      <c r="D326" s="12" t="s">
        <v>188</v>
      </c>
      <c r="E326" s="13"/>
      <c r="F326" s="28">
        <v>3.9</v>
      </c>
      <c r="G326" s="28"/>
      <c r="H326" s="28"/>
      <c r="I326" s="31">
        <v>6</v>
      </c>
      <c r="J326" s="22">
        <f t="shared" si="21"/>
        <v>23.4</v>
      </c>
    </row>
    <row r="327" spans="1:10" ht="15">
      <c r="A327" s="14"/>
      <c r="B327" s="14"/>
      <c r="C327" s="14"/>
      <c r="D327" s="19" t="s">
        <v>184</v>
      </c>
      <c r="E327" s="13"/>
      <c r="F327" s="28">
        <f>J322+J323+J324-J325-J326</f>
        <v>228.8</v>
      </c>
      <c r="G327" s="28">
        <v>1.2</v>
      </c>
      <c r="H327" s="28">
        <v>0.06</v>
      </c>
      <c r="I327" s="31"/>
      <c r="J327" s="22">
        <f t="shared" si="21"/>
        <v>16.47</v>
      </c>
    </row>
    <row r="328" spans="1:10" ht="15">
      <c r="A328" s="20"/>
      <c r="B328" s="20"/>
      <c r="C328" s="20"/>
      <c r="D328" s="19"/>
      <c r="E328" s="21"/>
      <c r="F328" s="32"/>
      <c r="G328" s="32"/>
      <c r="H328" s="32"/>
      <c r="I328" s="31"/>
      <c r="J328" s="32"/>
    </row>
    <row r="329" spans="1:10" ht="62.45" customHeight="1">
      <c r="A329" s="11" t="str">
        <f>'PLANILHA C DES'!A117</f>
        <v>9.3.3</v>
      </c>
      <c r="B329" s="166" t="s">
        <v>164</v>
      </c>
      <c r="C329" s="171" t="s">
        <v>163</v>
      </c>
      <c r="D329" s="168" t="s">
        <v>162</v>
      </c>
      <c r="E329" s="167" t="s">
        <v>19</v>
      </c>
      <c r="F329" s="28"/>
      <c r="G329" s="28"/>
      <c r="H329" s="28"/>
      <c r="I329" s="28"/>
      <c r="J329" s="235">
        <f>J335</f>
        <v>45.76</v>
      </c>
    </row>
    <row r="330" spans="1:10" ht="15">
      <c r="A330" s="14"/>
      <c r="B330" s="47"/>
      <c r="C330" s="47"/>
      <c r="D330" s="12" t="s">
        <v>274</v>
      </c>
      <c r="E330" s="14"/>
      <c r="F330" s="28">
        <f>52.73+9.97</f>
        <v>62.7</v>
      </c>
      <c r="G330" s="28"/>
      <c r="H330" s="30"/>
      <c r="I330" s="31">
        <v>2</v>
      </c>
      <c r="J330" s="22">
        <f>PRODUCT(F330:I330)</f>
        <v>125.4</v>
      </c>
    </row>
    <row r="331" spans="1:10" ht="15">
      <c r="A331" s="14"/>
      <c r="B331" s="14"/>
      <c r="C331" s="14"/>
      <c r="D331" s="12" t="s">
        <v>275</v>
      </c>
      <c r="E331" s="13"/>
      <c r="F331" s="28">
        <f>25.34+7.85</f>
        <v>33.19</v>
      </c>
      <c r="G331" s="28"/>
      <c r="H331" s="28"/>
      <c r="I331" s="31">
        <v>2</v>
      </c>
      <c r="J331" s="22">
        <f>PRODUCT(F331:I331)</f>
        <v>66.38</v>
      </c>
    </row>
    <row r="332" spans="1:10" ht="15">
      <c r="A332" s="14"/>
      <c r="B332" s="14"/>
      <c r="C332" s="14"/>
      <c r="D332" s="12" t="s">
        <v>229</v>
      </c>
      <c r="E332" s="13"/>
      <c r="F332" s="28">
        <v>33.21</v>
      </c>
      <c r="G332" s="28"/>
      <c r="H332" s="28"/>
      <c r="I332" s="31">
        <v>2</v>
      </c>
      <c r="J332" s="22">
        <f aca="true" t="shared" si="22" ref="J332:J335">PRODUCT(F332:I332)</f>
        <v>66.42</v>
      </c>
    </row>
    <row r="333" spans="1:10" ht="15">
      <c r="A333" s="14"/>
      <c r="B333" s="14"/>
      <c r="C333" s="14"/>
      <c r="D333" s="12" t="s">
        <v>187</v>
      </c>
      <c r="E333" s="13"/>
      <c r="F333" s="28">
        <v>6</v>
      </c>
      <c r="G333" s="28"/>
      <c r="H333" s="28"/>
      <c r="I333" s="31">
        <v>1</v>
      </c>
      <c r="J333" s="22">
        <f t="shared" si="22"/>
        <v>6</v>
      </c>
    </row>
    <row r="334" spans="1:10" ht="15">
      <c r="A334" s="14"/>
      <c r="B334" s="14"/>
      <c r="C334" s="14"/>
      <c r="D334" s="12" t="s">
        <v>188</v>
      </c>
      <c r="E334" s="13"/>
      <c r="F334" s="28">
        <v>3.9</v>
      </c>
      <c r="G334" s="28"/>
      <c r="H334" s="28"/>
      <c r="I334" s="31">
        <v>6</v>
      </c>
      <c r="J334" s="22">
        <f t="shared" si="22"/>
        <v>23.4</v>
      </c>
    </row>
    <row r="335" spans="1:10" ht="15">
      <c r="A335" s="14"/>
      <c r="B335" s="14"/>
      <c r="C335" s="14"/>
      <c r="D335" s="12" t="s">
        <v>186</v>
      </c>
      <c r="E335" s="13"/>
      <c r="F335" s="28">
        <f>J330+J331+J332-J333-J334</f>
        <v>228.8</v>
      </c>
      <c r="G335" s="28">
        <v>0.2</v>
      </c>
      <c r="H335" s="28"/>
      <c r="I335" s="31"/>
      <c r="J335" s="22">
        <f t="shared" si="22"/>
        <v>45.76</v>
      </c>
    </row>
    <row r="336" spans="1:10" ht="15">
      <c r="A336" s="20"/>
      <c r="B336" s="20"/>
      <c r="C336" s="20"/>
      <c r="D336" s="19"/>
      <c r="E336" s="21"/>
      <c r="F336" s="32"/>
      <c r="G336" s="32"/>
      <c r="H336" s="32"/>
      <c r="I336" s="31"/>
      <c r="J336" s="32"/>
    </row>
    <row r="337" spans="1:10" ht="46.9" customHeight="1">
      <c r="A337" s="11" t="str">
        <f>'PLANILHA C DES'!A118</f>
        <v>9.3.4</v>
      </c>
      <c r="B337" s="166" t="s">
        <v>27</v>
      </c>
      <c r="C337" s="171">
        <v>102498</v>
      </c>
      <c r="D337" s="168" t="s">
        <v>160</v>
      </c>
      <c r="E337" s="167" t="s">
        <v>21</v>
      </c>
      <c r="F337" s="28"/>
      <c r="G337" s="28"/>
      <c r="H337" s="28"/>
      <c r="I337" s="28"/>
      <c r="J337" s="235">
        <f>J338</f>
        <v>228.8</v>
      </c>
    </row>
    <row r="338" spans="1:10" ht="15">
      <c r="A338" s="14"/>
      <c r="B338" s="47"/>
      <c r="C338" s="47"/>
      <c r="D338" s="12" t="s">
        <v>185</v>
      </c>
      <c r="E338" s="14"/>
      <c r="F338" s="28"/>
      <c r="G338" s="28"/>
      <c r="H338" s="30"/>
      <c r="I338" s="312">
        <f>J314</f>
        <v>228.8</v>
      </c>
      <c r="J338" s="22">
        <f>I338</f>
        <v>228.8</v>
      </c>
    </row>
    <row r="339" spans="1:10" ht="15">
      <c r="A339" s="20"/>
      <c r="B339" s="20"/>
      <c r="C339" s="20"/>
      <c r="D339" s="19"/>
      <c r="E339" s="21"/>
      <c r="F339" s="32"/>
      <c r="G339" s="32"/>
      <c r="H339" s="32"/>
      <c r="I339" s="31"/>
      <c r="J339" s="32"/>
    </row>
    <row r="340" spans="1:10" ht="62.45" customHeight="1">
      <c r="A340" s="11" t="str">
        <f>'PLANILHA C DES'!A119</f>
        <v>9.3.5</v>
      </c>
      <c r="B340" s="166" t="s">
        <v>30</v>
      </c>
      <c r="C340" s="171" t="str">
        <f>'COMPOSIÇÃO C DES'!C38</f>
        <v>CP-III</v>
      </c>
      <c r="D340" s="168" t="s">
        <v>168</v>
      </c>
      <c r="E340" s="310" t="s">
        <v>26</v>
      </c>
      <c r="F340" s="28"/>
      <c r="G340" s="28"/>
      <c r="H340" s="28"/>
      <c r="I340" s="28"/>
      <c r="J340" s="235">
        <f>J341</f>
        <v>6</v>
      </c>
    </row>
    <row r="341" spans="1:10" ht="15">
      <c r="A341" s="14"/>
      <c r="B341" s="47"/>
      <c r="C341" s="47"/>
      <c r="D341" s="12" t="s">
        <v>189</v>
      </c>
      <c r="E341" s="14"/>
      <c r="F341" s="28"/>
      <c r="G341" s="28"/>
      <c r="H341" s="30"/>
      <c r="I341" s="31">
        <v>6</v>
      </c>
      <c r="J341" s="22">
        <f>I341</f>
        <v>6</v>
      </c>
    </row>
    <row r="342" spans="1:10" ht="15">
      <c r="A342" s="20"/>
      <c r="B342" s="20"/>
      <c r="C342" s="20"/>
      <c r="D342" s="19"/>
      <c r="E342" s="21"/>
      <c r="F342" s="32"/>
      <c r="G342" s="32"/>
      <c r="H342" s="32"/>
      <c r="I342" s="31"/>
      <c r="J342" s="32"/>
    </row>
    <row r="343" spans="1:10" ht="15">
      <c r="A343" s="228" t="str">
        <f>'PLANILHA C DES'!A120</f>
        <v>9.4</v>
      </c>
      <c r="B343" s="228"/>
      <c r="C343" s="229"/>
      <c r="D343" s="311" t="s">
        <v>146</v>
      </c>
      <c r="E343" s="230"/>
      <c r="F343" s="231"/>
      <c r="G343" s="232"/>
      <c r="H343" s="231"/>
      <c r="I343" s="233"/>
      <c r="J343" s="234"/>
    </row>
    <row r="344" spans="1:10" ht="62.45" customHeight="1">
      <c r="A344" s="11" t="str">
        <f>'PLANILHA C DES'!A121</f>
        <v>9.4.1</v>
      </c>
      <c r="B344" s="166" t="s">
        <v>27</v>
      </c>
      <c r="C344" s="171">
        <v>5213444</v>
      </c>
      <c r="D344" s="168" t="s">
        <v>173</v>
      </c>
      <c r="E344" s="310" t="s">
        <v>26</v>
      </c>
      <c r="F344" s="28"/>
      <c r="G344" s="28"/>
      <c r="H344" s="28"/>
      <c r="I344" s="28"/>
      <c r="J344" s="235">
        <f>J345</f>
        <v>1</v>
      </c>
    </row>
    <row r="345" spans="1:10" ht="15">
      <c r="A345" s="14"/>
      <c r="B345" s="14"/>
      <c r="C345" s="14"/>
      <c r="D345" s="12" t="s">
        <v>191</v>
      </c>
      <c r="E345" s="13"/>
      <c r="F345" s="28"/>
      <c r="G345" s="28"/>
      <c r="H345" s="28"/>
      <c r="I345" s="31">
        <v>1</v>
      </c>
      <c r="J345" s="22">
        <f>I345</f>
        <v>1</v>
      </c>
    </row>
    <row r="346" spans="1:10" ht="46.9" customHeight="1">
      <c r="A346" s="11" t="str">
        <f>'PLANILHA C DES'!A122</f>
        <v>9.4.2</v>
      </c>
      <c r="B346" s="166" t="s">
        <v>30</v>
      </c>
      <c r="C346" s="171" t="str">
        <f>'COMPOSIÇÃO C DES'!C50</f>
        <v>CP-IV</v>
      </c>
      <c r="D346" s="168" t="s">
        <v>174</v>
      </c>
      <c r="E346" s="310" t="s">
        <v>26</v>
      </c>
      <c r="F346" s="28"/>
      <c r="G346" s="28"/>
      <c r="H346" s="28"/>
      <c r="I346" s="28"/>
      <c r="J346" s="235">
        <f>J347</f>
        <v>2</v>
      </c>
    </row>
    <row r="347" spans="1:10" ht="15">
      <c r="A347" s="14"/>
      <c r="B347" s="47"/>
      <c r="C347" s="47"/>
      <c r="D347" s="12" t="s">
        <v>190</v>
      </c>
      <c r="E347" s="14"/>
      <c r="F347" s="28"/>
      <c r="G347" s="28"/>
      <c r="H347" s="30"/>
      <c r="I347" s="31">
        <v>2</v>
      </c>
      <c r="J347" s="22">
        <f>I347</f>
        <v>2</v>
      </c>
    </row>
    <row r="348" spans="1:10" ht="15">
      <c r="A348" s="20"/>
      <c r="B348" s="20"/>
      <c r="C348" s="20"/>
      <c r="D348" s="19"/>
      <c r="E348" s="21"/>
      <c r="F348" s="32"/>
      <c r="G348" s="32"/>
      <c r="H348" s="32"/>
      <c r="I348" s="31"/>
      <c r="J348" s="32"/>
    </row>
  </sheetData>
  <mergeCells count="22">
    <mergeCell ref="B160:J160"/>
    <mergeCell ref="A5:C5"/>
    <mergeCell ref="A4:C4"/>
    <mergeCell ref="B18:J18"/>
    <mergeCell ref="B67:J67"/>
    <mergeCell ref="D14:J14"/>
    <mergeCell ref="B202:J202"/>
    <mergeCell ref="B245:J245"/>
    <mergeCell ref="B294:J294"/>
    <mergeCell ref="I1:J2"/>
    <mergeCell ref="D1:H1"/>
    <mergeCell ref="D2:H2"/>
    <mergeCell ref="E3:J3"/>
    <mergeCell ref="D9:J9"/>
    <mergeCell ref="A3:C3"/>
    <mergeCell ref="A6:J6"/>
    <mergeCell ref="A7:J7"/>
    <mergeCell ref="F4:H4"/>
    <mergeCell ref="F5:H5"/>
    <mergeCell ref="I4:J4"/>
    <mergeCell ref="I5:J5"/>
    <mergeCell ref="B117:J117"/>
  </mergeCells>
  <printOptions/>
  <pageMargins left="0.5118110236220472" right="0.5118110236220472" top="0.7874015748031497" bottom="0.7874015748031497" header="0.31496062992125984" footer="0.31496062992125984"/>
  <pageSetup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dimension ref="A1:V57"/>
  <sheetViews>
    <sheetView view="pageBreakPreview" zoomScaleSheetLayoutView="100" workbookViewId="0" topLeftCell="A19">
      <selection activeCell="H18" sqref="H18"/>
    </sheetView>
  </sheetViews>
  <sheetFormatPr defaultColWidth="9.140625" defaultRowHeight="15"/>
  <cols>
    <col min="2" max="2" width="14.7109375" style="0" customWidth="1"/>
    <col min="3" max="3" width="12.140625" style="38" bestFit="1" customWidth="1"/>
    <col min="4" max="4" width="67.00390625" style="0" bestFit="1" customWidth="1"/>
    <col min="5" max="5" width="12.57421875" style="0" customWidth="1"/>
    <col min="6" max="6" width="10.7109375" style="0" bestFit="1" customWidth="1"/>
    <col min="7" max="7" width="16.28125" style="0" bestFit="1" customWidth="1"/>
    <col min="8" max="8" width="17.28125" style="0" bestFit="1" customWidth="1"/>
  </cols>
  <sheetData>
    <row r="1" spans="1:8" s="5" customFormat="1" ht="15.75" customHeight="1" thickTop="1">
      <c r="A1" s="400" t="s">
        <v>101</v>
      </c>
      <c r="B1" s="401"/>
      <c r="C1" s="401"/>
      <c r="D1" s="401"/>
      <c r="E1" s="401"/>
      <c r="F1" s="401"/>
      <c r="G1" s="401"/>
      <c r="H1" s="402"/>
    </row>
    <row r="2" spans="1:8" s="5" customFormat="1" ht="15" customHeight="1">
      <c r="A2" s="403"/>
      <c r="B2" s="404"/>
      <c r="C2" s="404"/>
      <c r="D2" s="404"/>
      <c r="E2" s="404"/>
      <c r="F2" s="404"/>
      <c r="G2" s="404"/>
      <c r="H2" s="405"/>
    </row>
    <row r="3" spans="1:8" s="5" customFormat="1" ht="15.75" customHeight="1" thickBot="1">
      <c r="A3" s="406"/>
      <c r="B3" s="407"/>
      <c r="C3" s="407"/>
      <c r="D3" s="407"/>
      <c r="E3" s="407"/>
      <c r="F3" s="407"/>
      <c r="G3" s="407"/>
      <c r="H3" s="408"/>
    </row>
    <row r="4" spans="1:8" s="5" customFormat="1" ht="15.75" thickTop="1">
      <c r="A4" s="424" t="s">
        <v>53</v>
      </c>
      <c r="B4" s="425"/>
      <c r="C4" s="425"/>
      <c r="D4" s="426"/>
      <c r="E4" s="412"/>
      <c r="F4" s="413"/>
      <c r="G4" s="413"/>
      <c r="H4" s="414"/>
    </row>
    <row r="5" spans="1:8" s="5" customFormat="1" ht="49.9" customHeight="1" thickBot="1">
      <c r="A5" s="415" t="str">
        <f>'PLANILHA C DES'!A6</f>
        <v>OBJETO: PAVIMENTAÇÃO EM PEDRAS PARALELEPÍPEDO NAS RUA PROJETADA ( Alameda José Tavares de Sá ), RUA PROJETADA 1, RUA PROJETADA 2, RUA JOAQUINA GONDIM, RUA PROJETADA 1 – POVOADO LAGOA DOS MILAGRES, RUA DO CEMITÉRIO  - POVOADO LAGOA DOS MILAGRES, RUA DA CAIXA D'AGUA – POVOADO GROSSOS.</v>
      </c>
      <c r="B5" s="416"/>
      <c r="C5" s="416"/>
      <c r="D5" s="417"/>
      <c r="E5" s="415"/>
      <c r="F5" s="416"/>
      <c r="G5" s="416"/>
      <c r="H5" s="417"/>
    </row>
    <row r="6" spans="1:8" s="5" customFormat="1" ht="15.75" thickTop="1">
      <c r="A6" s="424" t="s">
        <v>54</v>
      </c>
      <c r="B6" s="425"/>
      <c r="C6" s="425"/>
      <c r="D6" s="426"/>
      <c r="E6" s="412"/>
      <c r="F6" s="413"/>
      <c r="G6" s="413"/>
      <c r="H6" s="414"/>
    </row>
    <row r="7" spans="1:8" s="5" customFormat="1" ht="15" customHeight="1" thickBot="1">
      <c r="A7" s="418" t="str">
        <f>'PLANILHA C DES'!D8</f>
        <v>BAIRRO CENTRO - SEDE MUNICÍPIO VERDEJANTE/PE, BAIRRO PADRE JOSÉ MARIA - SEDE MUNICÍPIO VERDEJANTE/PE, DISTRITO DA LAGOA DOS MILAGRES - MUNICÍPIO VERDEJANTE/PE E DISTRITO DOS GROSSOS - MUNICÍPIO VERDEJANTE/PE.</v>
      </c>
      <c r="B7" s="419"/>
      <c r="C7" s="419"/>
      <c r="D7" s="420"/>
      <c r="E7" s="439"/>
      <c r="F7" s="440"/>
      <c r="G7" s="440"/>
      <c r="H7" s="441"/>
    </row>
    <row r="8" spans="1:8" s="5" customFormat="1" ht="15.75" thickTop="1">
      <c r="A8" s="418"/>
      <c r="B8" s="419"/>
      <c r="C8" s="419"/>
      <c r="D8" s="420"/>
      <c r="E8" s="412" t="s">
        <v>55</v>
      </c>
      <c r="F8" s="413"/>
      <c r="G8" s="413"/>
      <c r="H8" s="414"/>
    </row>
    <row r="9" spans="1:8" s="5" customFormat="1" ht="15" customHeight="1" thickBot="1">
      <c r="A9" s="415"/>
      <c r="B9" s="416"/>
      <c r="C9" s="416"/>
      <c r="D9" s="417"/>
      <c r="E9" s="442" t="s">
        <v>133</v>
      </c>
      <c r="F9" s="443"/>
      <c r="G9" s="443"/>
      <c r="H9" s="444"/>
    </row>
    <row r="10" spans="1:8" s="5" customFormat="1" ht="15.75" customHeight="1" thickTop="1">
      <c r="A10" s="421"/>
      <c r="B10" s="422"/>
      <c r="C10" s="422"/>
      <c r="D10" s="423"/>
      <c r="E10" s="421" t="s">
        <v>56</v>
      </c>
      <c r="F10" s="422"/>
      <c r="G10" s="422"/>
      <c r="H10" s="423"/>
    </row>
    <row r="11" spans="1:8" s="5" customFormat="1" ht="15.75" customHeight="1" thickBot="1">
      <c r="A11" s="415"/>
      <c r="B11" s="416"/>
      <c r="C11" s="416"/>
      <c r="D11" s="417"/>
      <c r="E11" s="415" t="s">
        <v>57</v>
      </c>
      <c r="F11" s="416"/>
      <c r="G11" s="416"/>
      <c r="H11" s="417"/>
    </row>
    <row r="12" spans="1:8" s="5" customFormat="1" ht="15.75" thickTop="1">
      <c r="A12" s="427"/>
      <c r="B12" s="427"/>
      <c r="C12" s="427"/>
      <c r="D12" s="427"/>
      <c r="E12" s="427"/>
      <c r="F12" s="427"/>
      <c r="G12" s="427"/>
      <c r="H12" s="427"/>
    </row>
    <row r="13" spans="1:8" s="266" customFormat="1" ht="30">
      <c r="A13" s="319" t="s">
        <v>6</v>
      </c>
      <c r="B13" s="274" t="s">
        <v>39</v>
      </c>
      <c r="C13" s="274" t="s">
        <v>62</v>
      </c>
      <c r="D13" s="263" t="s">
        <v>59</v>
      </c>
      <c r="E13" s="319" t="s">
        <v>26</v>
      </c>
      <c r="F13" s="275" t="s">
        <v>41</v>
      </c>
      <c r="G13" s="275" t="s">
        <v>60</v>
      </c>
      <c r="H13" s="275" t="s">
        <v>61</v>
      </c>
    </row>
    <row r="14" spans="1:8" s="266" customFormat="1" ht="15">
      <c r="A14" s="294" t="s">
        <v>113</v>
      </c>
      <c r="B14" s="269" t="s">
        <v>30</v>
      </c>
      <c r="C14" s="269" t="s">
        <v>154</v>
      </c>
      <c r="D14" s="409" t="s">
        <v>282</v>
      </c>
      <c r="E14" s="410"/>
      <c r="F14" s="410"/>
      <c r="G14" s="411"/>
      <c r="H14" s="295" t="s">
        <v>14</v>
      </c>
    </row>
    <row r="15" spans="1:22" s="266" customFormat="1" ht="15">
      <c r="A15" s="267"/>
      <c r="B15" s="432" t="s">
        <v>107</v>
      </c>
      <c r="C15" s="432"/>
      <c r="D15" s="435" t="s">
        <v>165</v>
      </c>
      <c r="E15" s="432"/>
      <c r="F15" s="432"/>
      <c r="G15" s="432"/>
      <c r="H15" s="436"/>
      <c r="P15" s="271"/>
      <c r="Q15" s="271"/>
      <c r="R15" s="272"/>
      <c r="S15" s="271"/>
      <c r="T15" s="271"/>
      <c r="U15" s="273"/>
      <c r="V15" s="273"/>
    </row>
    <row r="16" spans="1:10" s="266" customFormat="1" ht="15">
      <c r="A16" s="320">
        <v>1</v>
      </c>
      <c r="B16" s="320" t="s">
        <v>27</v>
      </c>
      <c r="C16" s="321">
        <v>93565</v>
      </c>
      <c r="D16" s="322" t="s">
        <v>283</v>
      </c>
      <c r="E16" s="323" t="s">
        <v>285</v>
      </c>
      <c r="F16" s="324">
        <f>9*0.063</f>
        <v>0.567</v>
      </c>
      <c r="G16" s="301">
        <v>16170.74</v>
      </c>
      <c r="H16" s="325">
        <f>G16*F16</f>
        <v>9168.81</v>
      </c>
      <c r="I16" s="266">
        <v>9168.81</v>
      </c>
      <c r="J16" s="340">
        <f>I16-H16</f>
        <v>0</v>
      </c>
    </row>
    <row r="17" spans="1:10" s="266" customFormat="1" ht="26.25">
      <c r="A17" s="320">
        <v>2</v>
      </c>
      <c r="B17" s="320" t="s">
        <v>27</v>
      </c>
      <c r="C17" s="321">
        <v>93572</v>
      </c>
      <c r="D17" s="322" t="s">
        <v>284</v>
      </c>
      <c r="E17" s="323" t="s">
        <v>285</v>
      </c>
      <c r="F17" s="326">
        <f>9*0.125</f>
        <v>1.125</v>
      </c>
      <c r="G17" s="301">
        <v>5911.16</v>
      </c>
      <c r="H17" s="325">
        <f>G17*F17</f>
        <v>6650.06</v>
      </c>
      <c r="I17" s="266">
        <v>6650.06</v>
      </c>
      <c r="J17" s="340">
        <f>I17-H17</f>
        <v>0</v>
      </c>
    </row>
    <row r="18" spans="1:8" s="266" customFormat="1" ht="15">
      <c r="A18" s="327"/>
      <c r="B18" s="327"/>
      <c r="C18" s="328"/>
      <c r="D18" s="446" t="s">
        <v>28</v>
      </c>
      <c r="E18" s="446"/>
      <c r="F18" s="329"/>
      <c r="G18" s="330"/>
      <c r="H18" s="331">
        <f>SUM(H16:H17)</f>
        <v>15818.87</v>
      </c>
    </row>
    <row r="19" spans="1:8" s="266" customFormat="1" ht="15">
      <c r="A19" s="309" t="s">
        <v>166</v>
      </c>
      <c r="B19" s="437" t="s">
        <v>286</v>
      </c>
      <c r="C19" s="437"/>
      <c r="D19" s="437"/>
      <c r="E19" s="437"/>
      <c r="F19" s="437"/>
      <c r="G19" s="437"/>
      <c r="H19" s="437"/>
    </row>
    <row r="20" spans="1:8" s="266" customFormat="1" ht="15">
      <c r="A20" s="332"/>
      <c r="B20" s="445" t="s">
        <v>306</v>
      </c>
      <c r="C20" s="445"/>
      <c r="D20" s="445"/>
      <c r="E20" s="445"/>
      <c r="F20" s="445"/>
      <c r="G20" s="445"/>
      <c r="H20" s="445"/>
    </row>
    <row r="21" spans="1:8" s="266" customFormat="1" ht="30" customHeight="1">
      <c r="A21" s="332"/>
      <c r="B21" s="438" t="s">
        <v>308</v>
      </c>
      <c r="C21" s="438"/>
      <c r="D21" s="438"/>
      <c r="E21" s="438"/>
      <c r="F21" s="438"/>
      <c r="G21" s="438"/>
      <c r="H21" s="438"/>
    </row>
    <row r="22" spans="1:8" s="266" customFormat="1" ht="23.45" customHeight="1">
      <c r="A22" s="332"/>
      <c r="B22" s="438" t="s">
        <v>307</v>
      </c>
      <c r="C22" s="438"/>
      <c r="D22" s="438"/>
      <c r="E22" s="438"/>
      <c r="F22" s="438"/>
      <c r="G22" s="438"/>
      <c r="H22" s="438"/>
    </row>
    <row r="23" spans="1:8" s="266" customFormat="1" ht="15">
      <c r="A23" s="332"/>
      <c r="B23" s="333"/>
      <c r="C23" s="333"/>
      <c r="D23" s="333"/>
      <c r="E23" s="333"/>
      <c r="F23" s="333"/>
      <c r="G23" s="333"/>
      <c r="H23" s="333"/>
    </row>
    <row r="24" spans="1:8" s="266" customFormat="1" ht="15">
      <c r="A24" s="263" t="s">
        <v>6</v>
      </c>
      <c r="B24" s="264" t="s">
        <v>39</v>
      </c>
      <c r="C24" s="264" t="s">
        <v>31</v>
      </c>
      <c r="D24" s="428" t="s">
        <v>58</v>
      </c>
      <c r="E24" s="428"/>
      <c r="F24" s="428"/>
      <c r="G24" s="428"/>
      <c r="H24" s="265" t="s">
        <v>23</v>
      </c>
    </row>
    <row r="25" spans="1:22" s="266" customFormat="1" ht="35.25" customHeight="1">
      <c r="A25" s="267" t="s">
        <v>113</v>
      </c>
      <c r="B25" s="268" t="s">
        <v>30</v>
      </c>
      <c r="C25" s="269" t="s">
        <v>147</v>
      </c>
      <c r="D25" s="429" t="s">
        <v>17</v>
      </c>
      <c r="E25" s="430"/>
      <c r="F25" s="430"/>
      <c r="G25" s="431"/>
      <c r="H25" s="270" t="s">
        <v>29</v>
      </c>
      <c r="P25" s="271"/>
      <c r="Q25" s="271"/>
      <c r="R25" s="272"/>
      <c r="S25" s="271"/>
      <c r="T25" s="271"/>
      <c r="U25" s="273"/>
      <c r="V25" s="273"/>
    </row>
    <row r="26" spans="1:22" s="266" customFormat="1" ht="15">
      <c r="A26" s="267"/>
      <c r="B26" s="432" t="s">
        <v>107</v>
      </c>
      <c r="C26" s="432"/>
      <c r="D26" s="435" t="s">
        <v>148</v>
      </c>
      <c r="E26" s="432"/>
      <c r="F26" s="432"/>
      <c r="G26" s="432"/>
      <c r="H26" s="436"/>
      <c r="P26" s="271"/>
      <c r="Q26" s="271"/>
      <c r="R26" s="272"/>
      <c r="S26" s="271"/>
      <c r="T26" s="271"/>
      <c r="U26" s="273"/>
      <c r="V26" s="273"/>
    </row>
    <row r="27" spans="1:22" s="266" customFormat="1" ht="30">
      <c r="A27" s="264" t="s">
        <v>6</v>
      </c>
      <c r="B27" s="274" t="s">
        <v>39</v>
      </c>
      <c r="C27" s="274" t="s">
        <v>62</v>
      </c>
      <c r="D27" s="263" t="s">
        <v>59</v>
      </c>
      <c r="E27" s="264" t="s">
        <v>26</v>
      </c>
      <c r="F27" s="275" t="s">
        <v>41</v>
      </c>
      <c r="G27" s="275" t="s">
        <v>60</v>
      </c>
      <c r="H27" s="275" t="s">
        <v>61</v>
      </c>
      <c r="P27" s="271"/>
      <c r="Q27" s="271"/>
      <c r="R27" s="272"/>
      <c r="S27" s="271"/>
      <c r="T27" s="271"/>
      <c r="U27" s="273"/>
      <c r="V27" s="273"/>
    </row>
    <row r="28" spans="1:8" s="266" customFormat="1" ht="15" customHeight="1">
      <c r="A28" s="276">
        <v>1</v>
      </c>
      <c r="B28" s="277" t="s">
        <v>30</v>
      </c>
      <c r="C28" s="278">
        <v>88262</v>
      </c>
      <c r="D28" s="279" t="s">
        <v>111</v>
      </c>
      <c r="E28" s="280" t="s">
        <v>108</v>
      </c>
      <c r="F28" s="281">
        <v>1</v>
      </c>
      <c r="G28" s="282">
        <v>22.36</v>
      </c>
      <c r="H28" s="283">
        <f aca="true" t="shared" si="0" ref="H28:H34">G28*F28</f>
        <v>22.36</v>
      </c>
    </row>
    <row r="29" spans="1:8" s="266" customFormat="1" ht="15">
      <c r="A29" s="276">
        <v>2</v>
      </c>
      <c r="B29" s="277" t="s">
        <v>30</v>
      </c>
      <c r="C29" s="284">
        <v>88316</v>
      </c>
      <c r="D29" s="279" t="s">
        <v>110</v>
      </c>
      <c r="E29" s="280" t="s">
        <v>108</v>
      </c>
      <c r="F29" s="285">
        <v>2</v>
      </c>
      <c r="G29" s="282">
        <v>18.42</v>
      </c>
      <c r="H29" s="283">
        <f t="shared" si="0"/>
        <v>36.84</v>
      </c>
    </row>
    <row r="30" spans="1:8" s="266" customFormat="1" ht="43.5">
      <c r="A30" s="276">
        <v>3</v>
      </c>
      <c r="B30" s="286" t="s">
        <v>149</v>
      </c>
      <c r="C30" s="278">
        <v>4813</v>
      </c>
      <c r="D30" s="279" t="s">
        <v>150</v>
      </c>
      <c r="E30" s="280" t="s">
        <v>29</v>
      </c>
      <c r="F30" s="285">
        <v>1</v>
      </c>
      <c r="G30" s="282">
        <v>300</v>
      </c>
      <c r="H30" s="283">
        <f t="shared" si="0"/>
        <v>300</v>
      </c>
    </row>
    <row r="31" spans="1:8" s="266" customFormat="1" ht="57.75">
      <c r="A31" s="276">
        <v>2</v>
      </c>
      <c r="B31" s="277" t="s">
        <v>30</v>
      </c>
      <c r="C31" s="278">
        <v>94962</v>
      </c>
      <c r="D31" s="279" t="s">
        <v>151</v>
      </c>
      <c r="E31" s="280" t="s">
        <v>155</v>
      </c>
      <c r="F31" s="285">
        <v>0.01</v>
      </c>
      <c r="G31" s="282">
        <v>389.11</v>
      </c>
      <c r="H31" s="283">
        <f t="shared" si="0"/>
        <v>3.8911</v>
      </c>
    </row>
    <row r="32" spans="1:8" s="266" customFormat="1" ht="29.25">
      <c r="A32" s="276">
        <v>3</v>
      </c>
      <c r="B32" s="286" t="s">
        <v>149</v>
      </c>
      <c r="C32" s="278">
        <v>4417</v>
      </c>
      <c r="D32" s="279" t="s">
        <v>152</v>
      </c>
      <c r="E32" s="280" t="s">
        <v>21</v>
      </c>
      <c r="F32" s="285">
        <v>1</v>
      </c>
      <c r="G32" s="282">
        <v>8.43</v>
      </c>
      <c r="H32" s="283">
        <f t="shared" si="0"/>
        <v>8.43</v>
      </c>
    </row>
    <row r="33" spans="1:8" s="266" customFormat="1" ht="43.5">
      <c r="A33" s="276">
        <v>2</v>
      </c>
      <c r="B33" s="286" t="s">
        <v>149</v>
      </c>
      <c r="C33" s="278">
        <v>4491</v>
      </c>
      <c r="D33" s="279" t="s">
        <v>153</v>
      </c>
      <c r="E33" s="280" t="s">
        <v>21</v>
      </c>
      <c r="F33" s="285">
        <v>4</v>
      </c>
      <c r="G33" s="282">
        <v>10.66</v>
      </c>
      <c r="H33" s="283">
        <f t="shared" si="0"/>
        <v>42.64</v>
      </c>
    </row>
    <row r="34" spans="1:8" s="266" customFormat="1" ht="15">
      <c r="A34" s="276">
        <v>3</v>
      </c>
      <c r="B34" s="286" t="s">
        <v>149</v>
      </c>
      <c r="C34" s="278">
        <v>5075</v>
      </c>
      <c r="D34" s="279" t="s">
        <v>132</v>
      </c>
      <c r="E34" s="280" t="s">
        <v>109</v>
      </c>
      <c r="F34" s="285">
        <v>0.11</v>
      </c>
      <c r="G34" s="282">
        <v>20.34</v>
      </c>
      <c r="H34" s="283">
        <f t="shared" si="0"/>
        <v>2.2374</v>
      </c>
    </row>
    <row r="35" spans="1:8" s="266" customFormat="1" ht="15">
      <c r="A35" s="287"/>
      <c r="B35" s="287"/>
      <c r="C35" s="288"/>
      <c r="D35" s="434" t="s">
        <v>28</v>
      </c>
      <c r="E35" s="434"/>
      <c r="F35" s="289"/>
      <c r="G35" s="290"/>
      <c r="H35" s="291">
        <f>SUM(H28:H34)</f>
        <v>416.4</v>
      </c>
    </row>
    <row r="36" spans="1:8" s="266" customFormat="1" ht="15">
      <c r="A36" s="292"/>
      <c r="B36" s="287"/>
      <c r="C36" s="288"/>
      <c r="D36" s="293"/>
      <c r="E36" s="293"/>
      <c r="F36" s="289"/>
      <c r="G36" s="290"/>
      <c r="H36" s="291"/>
    </row>
    <row r="37" spans="1:8" s="266" customFormat="1" ht="30">
      <c r="A37" s="264" t="s">
        <v>6</v>
      </c>
      <c r="B37" s="274" t="s">
        <v>39</v>
      </c>
      <c r="C37" s="274" t="s">
        <v>62</v>
      </c>
      <c r="D37" s="263" t="s">
        <v>59</v>
      </c>
      <c r="E37" s="264" t="s">
        <v>26</v>
      </c>
      <c r="F37" s="275" t="s">
        <v>41</v>
      </c>
      <c r="G37" s="275" t="s">
        <v>60</v>
      </c>
      <c r="H37" s="275" t="s">
        <v>61</v>
      </c>
    </row>
    <row r="38" spans="1:8" s="266" customFormat="1" ht="48.6" customHeight="1">
      <c r="A38" s="294" t="s">
        <v>178</v>
      </c>
      <c r="B38" s="269" t="s">
        <v>30</v>
      </c>
      <c r="C38" s="269" t="s">
        <v>179</v>
      </c>
      <c r="D38" s="409" t="s">
        <v>168</v>
      </c>
      <c r="E38" s="410"/>
      <c r="F38" s="410"/>
      <c r="G38" s="411"/>
      <c r="H38" s="295" t="s">
        <v>26</v>
      </c>
    </row>
    <row r="39" spans="1:22" s="266" customFormat="1" ht="15">
      <c r="A39" s="267"/>
      <c r="B39" s="432" t="s">
        <v>107</v>
      </c>
      <c r="C39" s="432"/>
      <c r="D39" s="435" t="s">
        <v>165</v>
      </c>
      <c r="E39" s="432"/>
      <c r="F39" s="432"/>
      <c r="G39" s="432"/>
      <c r="H39" s="436"/>
      <c r="P39" s="271"/>
      <c r="Q39" s="271"/>
      <c r="R39" s="272"/>
      <c r="S39" s="271"/>
      <c r="T39" s="271"/>
      <c r="U39" s="273"/>
      <c r="V39" s="273"/>
    </row>
    <row r="40" spans="1:8" s="266" customFormat="1" ht="15">
      <c r="A40" s="296">
        <v>1</v>
      </c>
      <c r="B40" s="296" t="s">
        <v>27</v>
      </c>
      <c r="C40" s="297">
        <v>88262</v>
      </c>
      <c r="D40" s="298" t="s">
        <v>111</v>
      </c>
      <c r="E40" s="299" t="s">
        <v>108</v>
      </c>
      <c r="F40" s="300">
        <v>0.3</v>
      </c>
      <c r="G40" s="301">
        <v>22.36</v>
      </c>
      <c r="H40" s="302">
        <f aca="true" t="shared" si="1" ref="H40:H45">G40*F40</f>
        <v>6.71</v>
      </c>
    </row>
    <row r="41" spans="1:8" s="266" customFormat="1" ht="15">
      <c r="A41" s="296">
        <v>2</v>
      </c>
      <c r="B41" s="296" t="s">
        <v>27</v>
      </c>
      <c r="C41" s="297">
        <v>88309</v>
      </c>
      <c r="D41" s="298" t="s">
        <v>169</v>
      </c>
      <c r="E41" s="299" t="s">
        <v>108</v>
      </c>
      <c r="F41" s="300">
        <v>0.3</v>
      </c>
      <c r="G41" s="301">
        <v>22.71</v>
      </c>
      <c r="H41" s="302">
        <f t="shared" si="1"/>
        <v>6.81</v>
      </c>
    </row>
    <row r="42" spans="1:8" s="266" customFormat="1" ht="15">
      <c r="A42" s="296">
        <v>3</v>
      </c>
      <c r="B42" s="296" t="s">
        <v>27</v>
      </c>
      <c r="C42" s="303">
        <v>88316</v>
      </c>
      <c r="D42" s="304" t="s">
        <v>110</v>
      </c>
      <c r="E42" s="299" t="s">
        <v>108</v>
      </c>
      <c r="F42" s="305">
        <v>1.5</v>
      </c>
      <c r="G42" s="301">
        <v>18.42</v>
      </c>
      <c r="H42" s="302">
        <f t="shared" si="1"/>
        <v>27.63</v>
      </c>
    </row>
    <row r="43" spans="1:8" s="266" customFormat="1" ht="26.25">
      <c r="A43" s="296">
        <v>4</v>
      </c>
      <c r="B43" s="296" t="s">
        <v>27</v>
      </c>
      <c r="C43" s="306">
        <v>4517</v>
      </c>
      <c r="D43" s="298" t="s">
        <v>170</v>
      </c>
      <c r="E43" s="299" t="s">
        <v>21</v>
      </c>
      <c r="F43" s="300">
        <v>3.9</v>
      </c>
      <c r="G43" s="307">
        <v>3.73</v>
      </c>
      <c r="H43" s="302">
        <f t="shared" si="1"/>
        <v>14.55</v>
      </c>
    </row>
    <row r="44" spans="1:8" s="266" customFormat="1" ht="39">
      <c r="A44" s="296">
        <v>5</v>
      </c>
      <c r="B44" s="296" t="s">
        <v>27</v>
      </c>
      <c r="C44" s="306">
        <v>94963</v>
      </c>
      <c r="D44" s="298" t="s">
        <v>171</v>
      </c>
      <c r="E44" s="299" t="s">
        <v>22</v>
      </c>
      <c r="F44" s="300">
        <v>0.17</v>
      </c>
      <c r="G44" s="301">
        <v>428.43</v>
      </c>
      <c r="H44" s="302">
        <f t="shared" si="1"/>
        <v>72.83</v>
      </c>
    </row>
    <row r="45" spans="1:8" s="266" customFormat="1" ht="26.25">
      <c r="A45" s="296">
        <v>8</v>
      </c>
      <c r="B45" s="296" t="s">
        <v>27</v>
      </c>
      <c r="C45" s="306" t="s">
        <v>161</v>
      </c>
      <c r="D45" s="298" t="s">
        <v>172</v>
      </c>
      <c r="E45" s="299" t="s">
        <v>19</v>
      </c>
      <c r="F45" s="305">
        <v>0.78</v>
      </c>
      <c r="G45" s="301">
        <v>112.9</v>
      </c>
      <c r="H45" s="302">
        <f t="shared" si="1"/>
        <v>88.06</v>
      </c>
    </row>
    <row r="46" spans="1:8" s="266" customFormat="1" ht="15">
      <c r="A46" s="287"/>
      <c r="B46" s="287"/>
      <c r="C46" s="288"/>
      <c r="D46" s="434" t="s">
        <v>28</v>
      </c>
      <c r="E46" s="434"/>
      <c r="F46" s="308"/>
      <c r="G46" s="290"/>
      <c r="H46" s="291">
        <f>SUM(H40:H45)</f>
        <v>216.59</v>
      </c>
    </row>
    <row r="47" spans="1:8" s="266" customFormat="1" ht="15">
      <c r="A47" s="309" t="s">
        <v>166</v>
      </c>
      <c r="B47" s="437" t="s">
        <v>167</v>
      </c>
      <c r="C47" s="437"/>
      <c r="D47" s="437"/>
      <c r="E47" s="437"/>
      <c r="F47" s="437"/>
      <c r="G47" s="437"/>
      <c r="H47" s="437"/>
    </row>
    <row r="49" spans="1:8" s="266" customFormat="1" ht="30">
      <c r="A49" s="264" t="s">
        <v>6</v>
      </c>
      <c r="B49" s="274" t="s">
        <v>39</v>
      </c>
      <c r="C49" s="274" t="s">
        <v>62</v>
      </c>
      <c r="D49" s="263" t="s">
        <v>59</v>
      </c>
      <c r="E49" s="264" t="s">
        <v>26</v>
      </c>
      <c r="F49" s="275" t="s">
        <v>41</v>
      </c>
      <c r="G49" s="275" t="s">
        <v>60</v>
      </c>
      <c r="H49" s="275" t="s">
        <v>61</v>
      </c>
    </row>
    <row r="50" spans="1:8" s="266" customFormat="1" ht="48.6" customHeight="1">
      <c r="A50" s="294" t="s">
        <v>302</v>
      </c>
      <c r="B50" s="269" t="s">
        <v>30</v>
      </c>
      <c r="C50" s="269" t="s">
        <v>303</v>
      </c>
      <c r="D50" s="409" t="s">
        <v>174</v>
      </c>
      <c r="E50" s="410"/>
      <c r="F50" s="410"/>
      <c r="G50" s="411"/>
      <c r="H50" s="295" t="s">
        <v>26</v>
      </c>
    </row>
    <row r="51" spans="1:22" s="266" customFormat="1" ht="29.45" customHeight="1">
      <c r="A51" s="267"/>
      <c r="B51" s="432" t="s">
        <v>107</v>
      </c>
      <c r="C51" s="432"/>
      <c r="D51" s="435" t="s">
        <v>175</v>
      </c>
      <c r="E51" s="432"/>
      <c r="F51" s="432"/>
      <c r="G51" s="432"/>
      <c r="H51" s="436"/>
      <c r="P51" s="271"/>
      <c r="Q51" s="271"/>
      <c r="R51" s="272"/>
      <c r="S51" s="271"/>
      <c r="T51" s="271"/>
      <c r="U51" s="273"/>
      <c r="V51" s="273"/>
    </row>
    <row r="52" spans="1:8" s="266" customFormat="1" ht="15">
      <c r="A52" s="296">
        <v>1</v>
      </c>
      <c r="B52" s="296" t="s">
        <v>27</v>
      </c>
      <c r="C52" s="303">
        <v>88316</v>
      </c>
      <c r="D52" s="304" t="s">
        <v>110</v>
      </c>
      <c r="E52" s="299" t="s">
        <v>108</v>
      </c>
      <c r="F52" s="305">
        <v>0.4</v>
      </c>
      <c r="G52" s="301">
        <v>18.42</v>
      </c>
      <c r="H52" s="302">
        <f aca="true" t="shared" si="2" ref="H52:H54">G52*F52</f>
        <v>7.37</v>
      </c>
    </row>
    <row r="53" spans="1:8" s="266" customFormat="1" ht="39">
      <c r="A53" s="296">
        <v>2</v>
      </c>
      <c r="B53" s="296" t="s">
        <v>27</v>
      </c>
      <c r="C53" s="297">
        <v>11950</v>
      </c>
      <c r="D53" s="298" t="s">
        <v>176</v>
      </c>
      <c r="E53" s="299" t="s">
        <v>112</v>
      </c>
      <c r="F53" s="300">
        <v>4</v>
      </c>
      <c r="G53" s="301">
        <v>0.35</v>
      </c>
      <c r="H53" s="302">
        <f t="shared" si="2"/>
        <v>1.4</v>
      </c>
    </row>
    <row r="54" spans="1:8" s="266" customFormat="1" ht="26.25">
      <c r="A54" s="296">
        <v>3</v>
      </c>
      <c r="B54" s="296" t="s">
        <v>27</v>
      </c>
      <c r="C54" s="303">
        <v>13521</v>
      </c>
      <c r="D54" s="304" t="s">
        <v>177</v>
      </c>
      <c r="E54" s="299" t="s">
        <v>112</v>
      </c>
      <c r="F54" s="305">
        <v>1</v>
      </c>
      <c r="G54" s="301">
        <v>99</v>
      </c>
      <c r="H54" s="302">
        <f t="shared" si="2"/>
        <v>99</v>
      </c>
    </row>
    <row r="55" spans="1:8" s="266" customFormat="1" ht="15">
      <c r="A55" s="287"/>
      <c r="B55" s="287"/>
      <c r="C55" s="288"/>
      <c r="D55" s="434" t="s">
        <v>28</v>
      </c>
      <c r="E55" s="434"/>
      <c r="F55" s="308"/>
      <c r="G55" s="290"/>
      <c r="H55" s="291">
        <f>SUM(H52:H54)</f>
        <v>107.77</v>
      </c>
    </row>
    <row r="57" spans="1:4" ht="15">
      <c r="A57" s="433"/>
      <c r="B57" s="433"/>
      <c r="C57" s="433"/>
      <c r="D57" s="433"/>
    </row>
  </sheetData>
  <mergeCells count="39">
    <mergeCell ref="B22:H22"/>
    <mergeCell ref="B21:H21"/>
    <mergeCell ref="E7:H7"/>
    <mergeCell ref="E8:H8"/>
    <mergeCell ref="E9:H9"/>
    <mergeCell ref="E10:H10"/>
    <mergeCell ref="D14:G14"/>
    <mergeCell ref="B20:H20"/>
    <mergeCell ref="B15:C15"/>
    <mergeCell ref="D15:H15"/>
    <mergeCell ref="D18:E18"/>
    <mergeCell ref="B19:H19"/>
    <mergeCell ref="A57:D57"/>
    <mergeCell ref="D50:G50"/>
    <mergeCell ref="D55:E55"/>
    <mergeCell ref="D26:H26"/>
    <mergeCell ref="D35:E35"/>
    <mergeCell ref="B39:C39"/>
    <mergeCell ref="D39:H39"/>
    <mergeCell ref="D46:E46"/>
    <mergeCell ref="B47:H47"/>
    <mergeCell ref="B51:C51"/>
    <mergeCell ref="D51:H51"/>
    <mergeCell ref="A1:H3"/>
    <mergeCell ref="D38:G38"/>
    <mergeCell ref="E4:H4"/>
    <mergeCell ref="A5:D5"/>
    <mergeCell ref="A7:D9"/>
    <mergeCell ref="A11:D11"/>
    <mergeCell ref="A10:D10"/>
    <mergeCell ref="A6:D6"/>
    <mergeCell ref="A4:D4"/>
    <mergeCell ref="E5:H5"/>
    <mergeCell ref="E11:H11"/>
    <mergeCell ref="A12:H12"/>
    <mergeCell ref="E6:H6"/>
    <mergeCell ref="D24:G24"/>
    <mergeCell ref="D25:G25"/>
    <mergeCell ref="B26:C26"/>
  </mergeCells>
  <printOptions/>
  <pageMargins left="0.5118110236220472" right="0.5118110236220472" top="0.7874015748031497" bottom="0.7874015748031497" header="0.31496062992125984" footer="0.31496062992125984"/>
  <pageSetup horizontalDpi="600" verticalDpi="600" orientation="portrait" paperSize="9" scale="57" r:id="rId3"/>
  <headerFooter>
    <oddFooter>&amp;R&amp;G</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S32"/>
  <sheetViews>
    <sheetView view="pageBreakPreview" zoomScale="80" zoomScaleSheetLayoutView="80" workbookViewId="0" topLeftCell="A1">
      <selection activeCell="O19" sqref="O19"/>
    </sheetView>
  </sheetViews>
  <sheetFormatPr defaultColWidth="9.140625" defaultRowHeight="15"/>
  <cols>
    <col min="1" max="3" width="9.140625" style="5" customWidth="1"/>
    <col min="4" max="4" width="14.28125" style="5" customWidth="1"/>
    <col min="5" max="5" width="9.140625" style="5" customWidth="1"/>
    <col min="6" max="6" width="11.28125" style="5" bestFit="1" customWidth="1"/>
    <col min="7" max="7" width="9.140625" style="5" customWidth="1"/>
    <col min="8" max="8" width="4.8515625" style="5" customWidth="1"/>
    <col min="9" max="9" width="9.140625" style="5" customWidth="1"/>
    <col min="10" max="10" width="4.421875" style="5" customWidth="1"/>
    <col min="11" max="11" width="9.140625" style="5" customWidth="1"/>
    <col min="12" max="12" width="4.8515625" style="5" customWidth="1"/>
    <col min="13" max="13" width="9.140625" style="5" customWidth="1"/>
    <col min="14" max="14" width="4.28125" style="5" customWidth="1"/>
    <col min="15" max="15" width="9.140625" style="5" customWidth="1"/>
    <col min="16" max="16" width="5.00390625" style="5" customWidth="1"/>
    <col min="17" max="17" width="9.140625" style="5" customWidth="1"/>
    <col min="18" max="18" width="5.00390625" style="5" customWidth="1"/>
    <col min="19" max="16384" width="9.140625" style="5" customWidth="1"/>
  </cols>
  <sheetData>
    <row r="1" spans="1:19" ht="15.75" customHeight="1">
      <c r="A1" s="451" t="s">
        <v>63</v>
      </c>
      <c r="B1" s="452"/>
      <c r="C1" s="452"/>
      <c r="D1" s="452"/>
      <c r="E1" s="452"/>
      <c r="F1" s="452"/>
      <c r="G1" s="452"/>
      <c r="H1" s="452"/>
      <c r="I1" s="452"/>
      <c r="J1" s="452"/>
      <c r="K1" s="452"/>
      <c r="L1" s="452"/>
      <c r="M1" s="452"/>
      <c r="N1" s="452"/>
      <c r="O1" s="452"/>
      <c r="P1" s="452"/>
      <c r="Q1" s="452"/>
      <c r="R1" s="452"/>
      <c r="S1" s="453"/>
    </row>
    <row r="2" spans="1:19" ht="15.75" customHeight="1">
      <c r="A2" s="454"/>
      <c r="B2" s="455"/>
      <c r="C2" s="455"/>
      <c r="D2" s="455"/>
      <c r="E2" s="455"/>
      <c r="F2" s="455"/>
      <c r="G2" s="455"/>
      <c r="H2" s="455"/>
      <c r="I2" s="455"/>
      <c r="J2" s="455"/>
      <c r="K2" s="455"/>
      <c r="L2" s="455"/>
      <c r="M2" s="455"/>
      <c r="N2" s="455"/>
      <c r="O2" s="455"/>
      <c r="P2" s="455"/>
      <c r="Q2" s="455"/>
      <c r="R2" s="455"/>
      <c r="S2" s="456"/>
    </row>
    <row r="3" spans="1:19" ht="15" customHeight="1">
      <c r="A3" s="447" t="s">
        <v>64</v>
      </c>
      <c r="B3" s="448"/>
      <c r="C3" s="448"/>
      <c r="D3" s="448"/>
      <c r="E3" s="448"/>
      <c r="F3" s="449" t="str">
        <f>'PLANILHA C DES'!A6</f>
        <v>OBJETO: PAVIMENTAÇÃO EM PEDRAS PARALELEPÍPEDO NAS RUA PROJETADA ( Alameda José Tavares de Sá ), RUA PROJETADA 1, RUA PROJETADA 2, RUA JOAQUINA GONDIM, RUA PROJETADA 1 – POVOADO LAGOA DOS MILAGRES, RUA DO CEMITÉRIO  - POVOADO LAGOA DOS MILAGRES, RUA DA CAIXA D'AGUA – POVOADO GROSSOS.</v>
      </c>
      <c r="G3" s="449"/>
      <c r="H3" s="449"/>
      <c r="I3" s="449"/>
      <c r="J3" s="449"/>
      <c r="K3" s="449"/>
      <c r="L3" s="449"/>
      <c r="M3" s="449"/>
      <c r="N3" s="449"/>
      <c r="O3" s="449"/>
      <c r="P3" s="449"/>
      <c r="Q3" s="449"/>
      <c r="R3" s="449"/>
      <c r="S3" s="450"/>
    </row>
    <row r="4" spans="1:19" ht="26.25" customHeight="1">
      <c r="A4" s="447"/>
      <c r="B4" s="448"/>
      <c r="C4" s="448"/>
      <c r="D4" s="448"/>
      <c r="E4" s="448"/>
      <c r="F4" s="449"/>
      <c r="G4" s="449"/>
      <c r="H4" s="449"/>
      <c r="I4" s="449"/>
      <c r="J4" s="449"/>
      <c r="K4" s="449"/>
      <c r="L4" s="449"/>
      <c r="M4" s="449"/>
      <c r="N4" s="449"/>
      <c r="O4" s="449"/>
      <c r="P4" s="449"/>
      <c r="Q4" s="449"/>
      <c r="R4" s="449"/>
      <c r="S4" s="450"/>
    </row>
    <row r="5" spans="1:19" ht="62.25" customHeight="1">
      <c r="A5" s="447" t="s">
        <v>38</v>
      </c>
      <c r="B5" s="448"/>
      <c r="C5" s="448"/>
      <c r="D5" s="448"/>
      <c r="E5" s="448"/>
      <c r="F5" s="457" t="str">
        <f>'PLANILHA C DES'!D8</f>
        <v>BAIRRO CENTRO - SEDE MUNICÍPIO VERDEJANTE/PE, BAIRRO PADRE JOSÉ MARIA - SEDE MUNICÍPIO VERDEJANTE/PE, DISTRITO DA LAGOA DOS MILAGRES - MUNICÍPIO VERDEJANTE/PE E DISTRITO DOS GROSSOS - MUNICÍPIO VERDEJANTE/PE.</v>
      </c>
      <c r="G5" s="457"/>
      <c r="H5" s="457"/>
      <c r="I5" s="457"/>
      <c r="J5" s="457"/>
      <c r="K5" s="457"/>
      <c r="L5" s="457"/>
      <c r="M5" s="457"/>
      <c r="N5" s="457"/>
      <c r="O5" s="457"/>
      <c r="P5" s="457"/>
      <c r="Q5" s="457"/>
      <c r="R5" s="457"/>
      <c r="S5" s="458"/>
    </row>
    <row r="6" spans="1:19" ht="15.75" thickBot="1">
      <c r="A6" s="459" t="s">
        <v>65</v>
      </c>
      <c r="B6" s="460"/>
      <c r="C6" s="460"/>
      <c r="D6" s="460"/>
      <c r="E6" s="460"/>
      <c r="F6" s="461">
        <f>'PLANILHA C DES'!H8</f>
        <v>45033</v>
      </c>
      <c r="G6" s="461"/>
      <c r="H6" s="461"/>
      <c r="I6" s="461"/>
      <c r="J6" s="461"/>
      <c r="K6" s="461"/>
      <c r="L6" s="460"/>
      <c r="M6" s="460"/>
      <c r="N6" s="460"/>
      <c r="O6" s="460"/>
      <c r="P6" s="462"/>
      <c r="Q6" s="462"/>
      <c r="R6" s="462"/>
      <c r="S6" s="463"/>
    </row>
    <row r="7" spans="1:19" ht="15">
      <c r="A7" s="464"/>
      <c r="B7" s="464"/>
      <c r="C7" s="464"/>
      <c r="D7" s="464"/>
      <c r="E7" s="464"/>
      <c r="F7" s="464"/>
      <c r="G7" s="464"/>
      <c r="H7" s="464"/>
      <c r="I7" s="464"/>
      <c r="J7" s="464"/>
      <c r="K7" s="464"/>
      <c r="L7" s="464"/>
      <c r="M7" s="464"/>
      <c r="N7" s="464"/>
      <c r="O7" s="464"/>
      <c r="P7" s="464"/>
      <c r="Q7" s="464"/>
      <c r="R7" s="464"/>
      <c r="S7" s="464"/>
    </row>
    <row r="8" spans="1:19" ht="15.75" thickBot="1">
      <c r="A8" s="465"/>
      <c r="B8" s="465"/>
      <c r="C8" s="465"/>
      <c r="D8" s="465"/>
      <c r="E8" s="465"/>
      <c r="F8" s="465"/>
      <c r="G8" s="465"/>
      <c r="H8" s="465"/>
      <c r="I8" s="465"/>
      <c r="J8" s="465"/>
      <c r="K8" s="465"/>
      <c r="L8" s="465"/>
      <c r="M8" s="465"/>
      <c r="N8" s="465"/>
      <c r="O8" s="465"/>
      <c r="P8" s="465"/>
      <c r="Q8" s="465"/>
      <c r="R8" s="465"/>
      <c r="S8" s="465"/>
    </row>
    <row r="9" spans="1:19" ht="15">
      <c r="A9" s="466" t="s">
        <v>66</v>
      </c>
      <c r="B9" s="467"/>
      <c r="C9" s="467"/>
      <c r="D9" s="467"/>
      <c r="E9" s="467"/>
      <c r="F9" s="468"/>
      <c r="G9" s="469" t="s">
        <v>67</v>
      </c>
      <c r="H9" s="469"/>
      <c r="I9" s="469"/>
      <c r="J9" s="469"/>
      <c r="K9" s="469"/>
      <c r="L9" s="469"/>
      <c r="M9" s="469"/>
      <c r="N9" s="469"/>
      <c r="O9" s="469"/>
      <c r="P9" s="469"/>
      <c r="Q9" s="469"/>
      <c r="R9" s="469"/>
      <c r="S9" s="470"/>
    </row>
    <row r="10" spans="1:19" ht="15.75">
      <c r="A10" s="199" t="s">
        <v>114</v>
      </c>
      <c r="B10" s="200"/>
      <c r="C10" s="200"/>
      <c r="D10" s="200"/>
      <c r="E10" s="201" t="s">
        <v>115</v>
      </c>
      <c r="F10" s="201" t="s">
        <v>116</v>
      </c>
      <c r="G10" s="54"/>
      <c r="H10" s="53"/>
      <c r="I10" s="53"/>
      <c r="J10" s="53"/>
      <c r="K10" s="53"/>
      <c r="L10" s="53"/>
      <c r="M10" s="53"/>
      <c r="N10" s="53"/>
      <c r="O10" s="53"/>
      <c r="P10" s="53"/>
      <c r="Q10" s="53"/>
      <c r="R10" s="53"/>
      <c r="S10" s="55"/>
    </row>
    <row r="11" spans="1:19" ht="15.75">
      <c r="A11" s="202" t="s">
        <v>117</v>
      </c>
      <c r="B11" s="203"/>
      <c r="C11" s="203"/>
      <c r="D11" s="203"/>
      <c r="E11" s="204" t="s">
        <v>68</v>
      </c>
      <c r="F11" s="205">
        <v>0.045</v>
      </c>
      <c r="G11" s="475" t="s">
        <v>7</v>
      </c>
      <c r="H11" s="477" t="s">
        <v>69</v>
      </c>
      <c r="I11" s="56" t="s">
        <v>70</v>
      </c>
      <c r="J11" s="56" t="s">
        <v>71</v>
      </c>
      <c r="K11" s="56" t="s">
        <v>72</v>
      </c>
      <c r="L11" s="56" t="s">
        <v>71</v>
      </c>
      <c r="M11" s="56" t="s">
        <v>73</v>
      </c>
      <c r="N11" s="56" t="s">
        <v>71</v>
      </c>
      <c r="O11" s="56" t="s">
        <v>74</v>
      </c>
      <c r="P11" s="56" t="s">
        <v>71</v>
      </c>
      <c r="Q11" s="56" t="s">
        <v>75</v>
      </c>
      <c r="R11" s="479" t="s">
        <v>76</v>
      </c>
      <c r="S11" s="473">
        <v>1</v>
      </c>
    </row>
    <row r="12" spans="1:19" ht="15.75">
      <c r="A12" s="206" t="s">
        <v>118</v>
      </c>
      <c r="B12" s="207"/>
      <c r="C12" s="207"/>
      <c r="D12" s="207"/>
      <c r="E12" s="208" t="s">
        <v>119</v>
      </c>
      <c r="F12" s="209">
        <v>0.0074</v>
      </c>
      <c r="G12" s="476"/>
      <c r="H12" s="478"/>
      <c r="I12" s="57"/>
      <c r="J12" s="57"/>
      <c r="K12" s="57"/>
      <c r="L12" s="57"/>
      <c r="M12" s="57" t="s">
        <v>78</v>
      </c>
      <c r="N12" s="57"/>
      <c r="O12" s="57"/>
      <c r="P12" s="58"/>
      <c r="Q12" s="58"/>
      <c r="R12" s="480"/>
      <c r="S12" s="474"/>
    </row>
    <row r="13" spans="1:19" ht="15.75">
      <c r="A13" s="206" t="s">
        <v>120</v>
      </c>
      <c r="B13" s="207"/>
      <c r="C13" s="207"/>
      <c r="D13" s="207"/>
      <c r="E13" s="208" t="s">
        <v>77</v>
      </c>
      <c r="F13" s="209">
        <v>0.0056</v>
      </c>
      <c r="G13" s="59"/>
      <c r="H13" s="60"/>
      <c r="I13" s="60"/>
      <c r="J13" s="60"/>
      <c r="K13" s="60"/>
      <c r="L13" s="60"/>
      <c r="M13" s="60"/>
      <c r="N13" s="60"/>
      <c r="O13" s="60"/>
      <c r="P13" s="53"/>
      <c r="Q13" s="53"/>
      <c r="R13" s="53"/>
      <c r="S13" s="55"/>
    </row>
    <row r="14" spans="1:19" ht="15.75">
      <c r="A14" s="206" t="s">
        <v>121</v>
      </c>
      <c r="B14" s="207"/>
      <c r="C14" s="207"/>
      <c r="D14" s="207"/>
      <c r="E14" s="208" t="s">
        <v>80</v>
      </c>
      <c r="F14" s="209">
        <v>0.0121</v>
      </c>
      <c r="G14" s="471"/>
      <c r="H14" s="227"/>
      <c r="I14" s="62"/>
      <c r="J14" s="65"/>
      <c r="K14" s="62"/>
      <c r="L14" s="62"/>
      <c r="M14" s="62"/>
      <c r="N14" s="62"/>
      <c r="O14" s="62"/>
      <c r="P14" s="66"/>
      <c r="Q14" s="66"/>
      <c r="R14" s="66"/>
      <c r="S14" s="472"/>
    </row>
    <row r="15" spans="1:19" ht="15.75">
      <c r="A15" s="210" t="s">
        <v>122</v>
      </c>
      <c r="B15" s="211"/>
      <c r="C15" s="211"/>
      <c r="D15" s="211"/>
      <c r="E15" s="208" t="s">
        <v>79</v>
      </c>
      <c r="F15" s="212">
        <v>0.069</v>
      </c>
      <c r="G15" s="471"/>
      <c r="H15" s="61"/>
      <c r="I15" s="62"/>
      <c r="J15" s="62"/>
      <c r="K15" s="63"/>
      <c r="L15" s="64"/>
      <c r="M15" s="62"/>
      <c r="N15" s="65"/>
      <c r="O15" s="62"/>
      <c r="P15" s="66"/>
      <c r="Q15" s="66"/>
      <c r="R15" s="66"/>
      <c r="S15" s="472"/>
    </row>
    <row r="16" spans="1:19" ht="15.75">
      <c r="A16" s="210" t="s">
        <v>123</v>
      </c>
      <c r="B16" s="213" t="s">
        <v>124</v>
      </c>
      <c r="C16" s="207"/>
      <c r="D16" s="214"/>
      <c r="E16" s="215" t="s">
        <v>125</v>
      </c>
      <c r="F16" s="212">
        <v>0.0065</v>
      </c>
      <c r="G16" s="67"/>
      <c r="H16" s="68"/>
      <c r="I16" s="68"/>
      <c r="J16" s="68"/>
      <c r="K16" s="68"/>
      <c r="L16" s="68"/>
      <c r="M16" s="68"/>
      <c r="N16" s="68"/>
      <c r="O16" s="68"/>
      <c r="P16" s="69"/>
      <c r="Q16" s="69"/>
      <c r="R16" s="69"/>
      <c r="S16" s="70"/>
    </row>
    <row r="17" spans="1:19" ht="15.75">
      <c r="A17" s="216"/>
      <c r="B17" s="213" t="s">
        <v>126</v>
      </c>
      <c r="C17" s="207"/>
      <c r="D17" s="214"/>
      <c r="E17" s="215"/>
      <c r="F17" s="212">
        <v>0.03</v>
      </c>
      <c r="G17" s="67"/>
      <c r="H17" s="68"/>
      <c r="I17" s="487"/>
      <c r="J17" s="487"/>
      <c r="K17" s="71"/>
      <c r="L17" s="487"/>
      <c r="M17" s="486"/>
      <c r="N17" s="68"/>
      <c r="O17" s="68"/>
      <c r="P17" s="69"/>
      <c r="Q17" s="69"/>
      <c r="R17" s="69"/>
      <c r="S17" s="70"/>
    </row>
    <row r="18" spans="1:19" ht="15.75">
      <c r="A18" s="216"/>
      <c r="B18" s="213" t="s">
        <v>127</v>
      </c>
      <c r="C18" s="207"/>
      <c r="D18" s="214"/>
      <c r="E18" s="215"/>
      <c r="F18" s="217">
        <v>0.03</v>
      </c>
      <c r="G18" s="67"/>
      <c r="H18" s="68"/>
      <c r="I18" s="487"/>
      <c r="J18" s="487"/>
      <c r="K18" s="71"/>
      <c r="L18" s="487"/>
      <c r="M18" s="486"/>
      <c r="N18" s="68"/>
      <c r="O18" s="68"/>
      <c r="P18" s="69"/>
      <c r="Q18" s="69"/>
      <c r="R18" s="69"/>
      <c r="S18" s="70"/>
    </row>
    <row r="19" spans="1:19" ht="15.75">
      <c r="A19" s="216"/>
      <c r="B19" s="218" t="s">
        <v>128</v>
      </c>
      <c r="C19" s="219"/>
      <c r="D19" s="220"/>
      <c r="E19" s="215"/>
      <c r="F19" s="221">
        <v>0.045</v>
      </c>
      <c r="G19" s="59"/>
      <c r="H19" s="60"/>
      <c r="I19" s="60"/>
      <c r="J19" s="60"/>
      <c r="K19" s="60"/>
      <c r="L19" s="60"/>
      <c r="M19" s="60"/>
      <c r="N19" s="60"/>
      <c r="O19" s="60"/>
      <c r="P19" s="53"/>
      <c r="Q19" s="53"/>
      <c r="R19" s="53"/>
      <c r="S19" s="55"/>
    </row>
    <row r="20" spans="1:19" ht="15.75">
      <c r="A20" s="222" t="s">
        <v>129</v>
      </c>
      <c r="B20" s="222"/>
      <c r="C20" s="222"/>
      <c r="D20" s="222"/>
      <c r="E20" s="222"/>
      <c r="F20" s="223">
        <v>0.2262</v>
      </c>
      <c r="G20" s="59"/>
      <c r="H20" s="60"/>
      <c r="I20" s="62"/>
      <c r="J20" s="62"/>
      <c r="K20" s="72"/>
      <c r="L20" s="62"/>
      <c r="M20" s="73"/>
      <c r="N20" s="60"/>
      <c r="O20" s="60"/>
      <c r="P20" s="53"/>
      <c r="Q20" s="53"/>
      <c r="R20" s="53"/>
      <c r="S20" s="55"/>
    </row>
    <row r="21" spans="1:19" ht="16.5" thickBot="1">
      <c r="A21" s="224" t="s">
        <v>130</v>
      </c>
      <c r="B21" s="225"/>
      <c r="C21" s="225"/>
      <c r="D21" s="225"/>
      <c r="E21" s="225"/>
      <c r="F21" s="226">
        <v>0.2883</v>
      </c>
      <c r="G21" s="59"/>
      <c r="H21" s="60"/>
      <c r="I21" s="198"/>
      <c r="J21" s="60"/>
      <c r="K21" s="60"/>
      <c r="L21" s="60"/>
      <c r="M21" s="198"/>
      <c r="N21" s="60"/>
      <c r="O21" s="60"/>
      <c r="P21" s="53"/>
      <c r="Q21" s="53"/>
      <c r="R21" s="53"/>
      <c r="S21" s="55"/>
    </row>
    <row r="22" spans="1:19" ht="15">
      <c r="A22" s="484"/>
      <c r="B22" s="484"/>
      <c r="C22" s="484"/>
      <c r="D22" s="484"/>
      <c r="E22" s="484"/>
      <c r="F22" s="484"/>
      <c r="G22" s="484"/>
      <c r="H22" s="484"/>
      <c r="I22" s="484"/>
      <c r="J22" s="484"/>
      <c r="K22" s="484"/>
      <c r="L22" s="484"/>
      <c r="M22" s="484"/>
      <c r="N22" s="484"/>
      <c r="O22" s="484"/>
      <c r="P22" s="484"/>
      <c r="Q22" s="484"/>
      <c r="R22" s="484"/>
      <c r="S22" s="484"/>
    </row>
    <row r="23" spans="1:19" ht="15">
      <c r="A23" s="462"/>
      <c r="B23" s="462"/>
      <c r="C23" s="462"/>
      <c r="D23" s="462"/>
      <c r="E23" s="462"/>
      <c r="F23" s="462"/>
      <c r="G23" s="462"/>
      <c r="H23" s="462"/>
      <c r="I23" s="462"/>
      <c r="J23" s="462"/>
      <c r="K23" s="462"/>
      <c r="L23" s="462"/>
      <c r="M23" s="462"/>
      <c r="N23" s="462"/>
      <c r="O23" s="462"/>
      <c r="P23" s="462"/>
      <c r="Q23" s="462"/>
      <c r="R23" s="462"/>
      <c r="S23" s="462"/>
    </row>
    <row r="24" spans="1:19" ht="15">
      <c r="A24" s="485"/>
      <c r="B24" s="485"/>
      <c r="C24" s="485"/>
      <c r="D24" s="485"/>
      <c r="E24" s="485"/>
      <c r="F24" s="485"/>
      <c r="G24" s="485"/>
      <c r="H24" s="485"/>
      <c r="I24" s="485"/>
      <c r="J24" s="485"/>
      <c r="K24" s="485"/>
      <c r="L24" s="485"/>
      <c r="M24" s="485"/>
      <c r="N24" s="485"/>
      <c r="O24" s="485"/>
      <c r="P24" s="485"/>
      <c r="Q24" s="485"/>
      <c r="R24" s="485"/>
      <c r="S24" s="485"/>
    </row>
    <row r="25" spans="1:19" ht="15">
      <c r="A25" s="488" t="s">
        <v>81</v>
      </c>
      <c r="B25" s="488"/>
      <c r="C25" s="488"/>
      <c r="D25" s="488"/>
      <c r="E25" s="488"/>
      <c r="F25" s="488"/>
      <c r="G25" s="488"/>
      <c r="H25" s="488"/>
      <c r="I25" s="488"/>
      <c r="J25" s="488"/>
      <c r="K25" s="488"/>
      <c r="L25" s="488"/>
      <c r="M25" s="488"/>
      <c r="N25" s="488"/>
      <c r="O25" s="488"/>
      <c r="P25" s="488"/>
      <c r="Q25" s="488"/>
      <c r="R25" s="488"/>
      <c r="S25" s="488"/>
    </row>
    <row r="26" spans="1:19" ht="15" customHeight="1">
      <c r="A26" s="481" t="s">
        <v>82</v>
      </c>
      <c r="B26" s="481"/>
      <c r="C26" s="481"/>
      <c r="D26" s="481"/>
      <c r="E26" s="481"/>
      <c r="F26" s="481"/>
      <c r="G26" s="481"/>
      <c r="H26" s="481"/>
      <c r="I26" s="481"/>
      <c r="J26" s="481"/>
      <c r="K26" s="481"/>
      <c r="L26" s="481"/>
      <c r="M26" s="481"/>
      <c r="N26" s="481"/>
      <c r="O26" s="481"/>
      <c r="P26" s="481"/>
      <c r="Q26" s="481"/>
      <c r="R26" s="481"/>
      <c r="S26" s="481"/>
    </row>
    <row r="27" spans="1:19" ht="21.75" customHeight="1">
      <c r="A27" s="482" t="s">
        <v>83</v>
      </c>
      <c r="B27" s="482"/>
      <c r="C27" s="482"/>
      <c r="D27" s="482"/>
      <c r="E27" s="482"/>
      <c r="F27" s="482"/>
      <c r="G27" s="482"/>
      <c r="H27" s="482"/>
      <c r="I27" s="482"/>
      <c r="J27" s="482"/>
      <c r="K27" s="482"/>
      <c r="L27" s="482"/>
      <c r="M27" s="482"/>
      <c r="N27" s="482"/>
      <c r="O27" s="482"/>
      <c r="P27" s="482"/>
      <c r="Q27" s="482"/>
      <c r="R27" s="482"/>
      <c r="S27" s="482"/>
    </row>
    <row r="28" spans="1:19" ht="15">
      <c r="A28" s="482"/>
      <c r="B28" s="482"/>
      <c r="C28" s="482"/>
      <c r="D28" s="482"/>
      <c r="E28" s="482"/>
      <c r="F28" s="482"/>
      <c r="G28" s="482"/>
      <c r="H28" s="482"/>
      <c r="I28" s="482"/>
      <c r="J28" s="482"/>
      <c r="K28" s="482"/>
      <c r="L28" s="482"/>
      <c r="M28" s="482"/>
      <c r="N28" s="482"/>
      <c r="O28" s="482"/>
      <c r="P28" s="482"/>
      <c r="Q28" s="482"/>
      <c r="R28" s="482"/>
      <c r="S28" s="482"/>
    </row>
    <row r="29" spans="1:19" ht="15">
      <c r="A29" s="482"/>
      <c r="B29" s="482"/>
      <c r="C29" s="482"/>
      <c r="D29" s="482"/>
      <c r="E29" s="482"/>
      <c r="F29" s="482"/>
      <c r="G29" s="482"/>
      <c r="H29" s="482"/>
      <c r="I29" s="482"/>
      <c r="J29" s="482"/>
      <c r="K29" s="482"/>
      <c r="L29" s="482"/>
      <c r="M29" s="482"/>
      <c r="N29" s="482"/>
      <c r="O29" s="482"/>
      <c r="P29" s="482"/>
      <c r="Q29" s="482"/>
      <c r="R29" s="482"/>
      <c r="S29" s="482"/>
    </row>
    <row r="30" spans="1:19" ht="19.5" customHeight="1">
      <c r="A30" s="483"/>
      <c r="B30" s="483"/>
      <c r="C30" s="483"/>
      <c r="D30" s="483"/>
      <c r="E30" s="483"/>
      <c r="F30" s="483"/>
      <c r="G30" s="483"/>
      <c r="H30" s="483"/>
      <c r="I30" s="483"/>
      <c r="J30" s="483"/>
      <c r="K30" s="483"/>
      <c r="L30" s="483"/>
      <c r="M30" s="483"/>
      <c r="N30" s="483"/>
      <c r="O30" s="483"/>
      <c r="P30" s="483"/>
      <c r="Q30" s="483"/>
      <c r="R30" s="483"/>
      <c r="S30" s="483"/>
    </row>
    <row r="31" spans="1:19" ht="15">
      <c r="A31" s="483"/>
      <c r="B31" s="483"/>
      <c r="C31" s="483"/>
      <c r="D31" s="483"/>
      <c r="E31" s="483"/>
      <c r="F31" s="483"/>
      <c r="G31" s="483"/>
      <c r="H31" s="483"/>
      <c r="I31" s="483"/>
      <c r="J31" s="483"/>
      <c r="K31" s="483"/>
      <c r="L31" s="483"/>
      <c r="M31" s="483"/>
      <c r="N31" s="483"/>
      <c r="O31" s="483"/>
      <c r="P31" s="483"/>
      <c r="Q31" s="483"/>
      <c r="R31" s="483"/>
      <c r="S31" s="483"/>
    </row>
    <row r="32" spans="1:15" ht="15">
      <c r="A32" s="74"/>
      <c r="B32" s="74"/>
      <c r="C32" s="74"/>
      <c r="D32" s="74"/>
      <c r="E32" s="74"/>
      <c r="F32" s="74"/>
      <c r="G32" s="74"/>
      <c r="H32" s="74"/>
      <c r="I32" s="74"/>
      <c r="J32" s="74"/>
      <c r="K32" s="74"/>
      <c r="L32" s="74"/>
      <c r="M32" s="74"/>
      <c r="N32" s="74"/>
      <c r="O32" s="74"/>
    </row>
  </sheetData>
  <mergeCells count="27">
    <mergeCell ref="A26:S26"/>
    <mergeCell ref="A27:S29"/>
    <mergeCell ref="A30:S31"/>
    <mergeCell ref="A22:S24"/>
    <mergeCell ref="M17:M18"/>
    <mergeCell ref="I17:I18"/>
    <mergeCell ref="J17:J18"/>
    <mergeCell ref="L17:L18"/>
    <mergeCell ref="A25:S25"/>
    <mergeCell ref="A9:F9"/>
    <mergeCell ref="G9:S9"/>
    <mergeCell ref="G14:G15"/>
    <mergeCell ref="S14:S15"/>
    <mergeCell ref="S11:S12"/>
    <mergeCell ref="G11:G12"/>
    <mergeCell ref="H11:H12"/>
    <mergeCell ref="R11:R12"/>
    <mergeCell ref="A6:E6"/>
    <mergeCell ref="F6:K6"/>
    <mergeCell ref="L6:O6"/>
    <mergeCell ref="P6:S6"/>
    <mergeCell ref="A7:S8"/>
    <mergeCell ref="A3:E4"/>
    <mergeCell ref="F3:S4"/>
    <mergeCell ref="A1:S2"/>
    <mergeCell ref="A5:E5"/>
    <mergeCell ref="F5:S5"/>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88" r:id="rId1"/>
  <rowBreaks count="1" manualBreakCount="1">
    <brk id="30" max="16383" man="1"/>
  </rowBreaks>
</worksheet>
</file>

<file path=xl/worksheets/sheet6.xml><?xml version="1.0" encoding="utf-8"?>
<worksheet xmlns="http://schemas.openxmlformats.org/spreadsheetml/2006/main" xmlns:r="http://schemas.openxmlformats.org/officeDocument/2006/relationships">
  <dimension ref="A1:BT41"/>
  <sheetViews>
    <sheetView view="pageBreakPreview" zoomScale="90" zoomScaleSheetLayoutView="90" workbookViewId="0" topLeftCell="J10">
      <selection activeCell="Y26" sqref="Y26"/>
    </sheetView>
  </sheetViews>
  <sheetFormatPr defaultColWidth="9.140625" defaultRowHeight="12" customHeight="1"/>
  <cols>
    <col min="1" max="1" width="4.7109375" style="82" customWidth="1"/>
    <col min="2" max="2" width="10.28125" style="82" customWidth="1"/>
    <col min="3" max="3" width="8.8515625" style="82" customWidth="1"/>
    <col min="4" max="5" width="4.7109375" style="82" customWidth="1"/>
    <col min="6" max="6" width="13.28125" style="82" customWidth="1"/>
    <col min="7" max="7" width="9.00390625" style="97" bestFit="1" customWidth="1"/>
    <col min="8" max="8" width="24.421875" style="97" bestFit="1" customWidth="1"/>
    <col min="9" max="9" width="12.7109375" style="97" customWidth="1"/>
    <col min="10" max="10" width="7.57421875" style="97" customWidth="1"/>
    <col min="11" max="11" width="13.421875" style="97" customWidth="1"/>
    <col min="12" max="12" width="8.8515625" style="97" customWidth="1"/>
    <col min="13" max="13" width="13.421875" style="97" bestFit="1" customWidth="1"/>
    <col min="14" max="14" width="11.57421875" style="97" bestFit="1" customWidth="1"/>
    <col min="15" max="15" width="13.421875" style="97" bestFit="1" customWidth="1"/>
    <col min="16" max="16" width="12.7109375" style="97" bestFit="1" customWidth="1"/>
    <col min="17" max="17" width="14.140625" style="97" bestFit="1" customWidth="1"/>
    <col min="18" max="18" width="11.8515625" style="97" customWidth="1"/>
    <col min="19" max="19" width="14.140625" style="97" bestFit="1" customWidth="1"/>
    <col min="20" max="20" width="12.7109375" style="97" bestFit="1" customWidth="1"/>
    <col min="21" max="21" width="14.28125" style="97" customWidth="1"/>
    <col min="22" max="22" width="12.7109375" style="97" bestFit="1" customWidth="1"/>
    <col min="23" max="23" width="14.140625" style="97" bestFit="1" customWidth="1"/>
    <col min="24" max="24" width="11.8515625" style="97" customWidth="1"/>
    <col min="25" max="25" width="14.140625" style="97" bestFit="1" customWidth="1"/>
    <col min="26" max="26" width="12.7109375" style="97" bestFit="1" customWidth="1"/>
    <col min="27" max="27" width="8.28125" style="97" bestFit="1" customWidth="1"/>
    <col min="28" max="28" width="15.57421875" style="97" customWidth="1"/>
    <col min="29" max="29" width="12.57421875" style="97" bestFit="1" customWidth="1"/>
    <col min="30" max="30" width="11.8515625" style="97" customWidth="1"/>
    <col min="31" max="31" width="3.57421875" style="97" customWidth="1"/>
    <col min="32" max="33" width="11.8515625" style="97" customWidth="1"/>
    <col min="34" max="34" width="3.57421875" style="97" customWidth="1"/>
    <col min="35" max="36" width="11.8515625" style="97" customWidth="1"/>
    <col min="37" max="37" width="3.57421875" style="97" customWidth="1"/>
    <col min="38" max="39" width="11.8515625" style="97" customWidth="1"/>
    <col min="40" max="40" width="3.57421875" style="97" customWidth="1"/>
    <col min="41" max="42" width="11.8515625" style="97" customWidth="1"/>
    <col min="43" max="43" width="3.57421875" style="97" customWidth="1"/>
    <col min="44" max="45" width="11.8515625" style="97" customWidth="1"/>
    <col min="46" max="46" width="3.57421875" style="97" customWidth="1"/>
    <col min="47" max="48" width="11.8515625" style="97" customWidth="1"/>
    <col min="49" max="49" width="3.57421875" style="97" customWidth="1"/>
    <col min="50" max="51" width="11.8515625" style="97" customWidth="1"/>
    <col min="52" max="52" width="3.57421875" style="97" customWidth="1"/>
    <col min="53" max="54" width="11.8515625" style="97" customWidth="1"/>
    <col min="55" max="55" width="3.57421875" style="97" customWidth="1"/>
    <col min="56" max="57" width="11.8515625" style="97" customWidth="1"/>
    <col min="58" max="58" width="3.57421875" style="97" customWidth="1"/>
    <col min="59" max="60" width="11.8515625" style="97" customWidth="1"/>
    <col min="61" max="61" width="3.57421875" style="97" customWidth="1"/>
    <col min="62" max="63" width="11.8515625" style="97" customWidth="1"/>
    <col min="64" max="64" width="3.57421875" style="97" customWidth="1"/>
    <col min="65" max="66" width="11.8515625" style="97" customWidth="1"/>
    <col min="67" max="67" width="3.57421875" style="97" customWidth="1"/>
    <col min="68" max="69" width="11.8515625" style="97" customWidth="1"/>
    <col min="70" max="70" width="3.57421875" style="97" customWidth="1"/>
    <col min="71" max="264" width="9.140625" style="97" customWidth="1"/>
    <col min="265" max="265" width="4.7109375" style="97" customWidth="1"/>
    <col min="266" max="266" width="10.28125" style="97" customWidth="1"/>
    <col min="267" max="267" width="8.8515625" style="97" customWidth="1"/>
    <col min="268" max="269" width="4.7109375" style="97" customWidth="1"/>
    <col min="270" max="270" width="10.8515625" style="97" customWidth="1"/>
    <col min="271" max="271" width="9.00390625" style="97" bestFit="1" customWidth="1"/>
    <col min="272" max="272" width="12.421875" style="97" customWidth="1"/>
    <col min="273" max="273" width="12.8515625" style="97" customWidth="1"/>
    <col min="274" max="274" width="12.7109375" style="97" customWidth="1"/>
    <col min="275" max="275" width="7.28125" style="97" customWidth="1"/>
    <col min="276" max="276" width="12.7109375" style="97" customWidth="1"/>
    <col min="277" max="277" width="12.8515625" style="97" customWidth="1"/>
    <col min="278" max="278" width="7.57421875" style="97" customWidth="1"/>
    <col min="279" max="279" width="13.421875" style="97" customWidth="1"/>
    <col min="280" max="280" width="13.28125" style="97" customWidth="1"/>
    <col min="281" max="281" width="4.7109375" style="97" customWidth="1"/>
    <col min="282" max="283" width="11.8515625" style="97" customWidth="1"/>
    <col min="284" max="284" width="3.57421875" style="97" customWidth="1"/>
    <col min="285" max="286" width="11.8515625" style="97" customWidth="1"/>
    <col min="287" max="287" width="3.57421875" style="97" customWidth="1"/>
    <col min="288" max="289" width="11.8515625" style="97" customWidth="1"/>
    <col min="290" max="290" width="3.57421875" style="97" customWidth="1"/>
    <col min="291" max="292" width="11.8515625" style="97" customWidth="1"/>
    <col min="293" max="293" width="3.57421875" style="97" customWidth="1"/>
    <col min="294" max="295" width="11.8515625" style="97" customWidth="1"/>
    <col min="296" max="296" width="3.57421875" style="97" customWidth="1"/>
    <col min="297" max="298" width="11.8515625" style="97" customWidth="1"/>
    <col min="299" max="299" width="3.57421875" style="97" customWidth="1"/>
    <col min="300" max="301" width="11.8515625" style="97" customWidth="1"/>
    <col min="302" max="302" width="3.57421875" style="97" customWidth="1"/>
    <col min="303" max="304" width="11.8515625" style="97" customWidth="1"/>
    <col min="305" max="305" width="3.57421875" style="97" customWidth="1"/>
    <col min="306" max="307" width="11.8515625" style="97" customWidth="1"/>
    <col min="308" max="308" width="3.57421875" style="97" customWidth="1"/>
    <col min="309" max="310" width="11.8515625" style="97" customWidth="1"/>
    <col min="311" max="311" width="3.57421875" style="97" customWidth="1"/>
    <col min="312" max="313" width="11.8515625" style="97" customWidth="1"/>
    <col min="314" max="314" width="3.57421875" style="97" customWidth="1"/>
    <col min="315" max="316" width="11.8515625" style="97" customWidth="1"/>
    <col min="317" max="317" width="3.57421875" style="97" customWidth="1"/>
    <col min="318" max="319" width="11.8515625" style="97" customWidth="1"/>
    <col min="320" max="320" width="3.57421875" style="97" customWidth="1"/>
    <col min="321" max="322" width="11.8515625" style="97" customWidth="1"/>
    <col min="323" max="323" width="3.57421875" style="97" customWidth="1"/>
    <col min="324" max="325" width="11.8515625" style="97" customWidth="1"/>
    <col min="326" max="326" width="3.57421875" style="97" customWidth="1"/>
    <col min="327" max="520" width="9.140625" style="97" customWidth="1"/>
    <col min="521" max="521" width="4.7109375" style="97" customWidth="1"/>
    <col min="522" max="522" width="10.28125" style="97" customWidth="1"/>
    <col min="523" max="523" width="8.8515625" style="97" customWidth="1"/>
    <col min="524" max="525" width="4.7109375" style="97" customWidth="1"/>
    <col min="526" max="526" width="10.8515625" style="97" customWidth="1"/>
    <col min="527" max="527" width="9.00390625" style="97" bestFit="1" customWidth="1"/>
    <col min="528" max="528" width="12.421875" style="97" customWidth="1"/>
    <col min="529" max="529" width="12.8515625" style="97" customWidth="1"/>
    <col min="530" max="530" width="12.7109375" style="97" customWidth="1"/>
    <col min="531" max="531" width="7.28125" style="97" customWidth="1"/>
    <col min="532" max="532" width="12.7109375" style="97" customWidth="1"/>
    <col min="533" max="533" width="12.8515625" style="97" customWidth="1"/>
    <col min="534" max="534" width="7.57421875" style="97" customWidth="1"/>
    <col min="535" max="535" width="13.421875" style="97" customWidth="1"/>
    <col min="536" max="536" width="13.28125" style="97" customWidth="1"/>
    <col min="537" max="537" width="4.7109375" style="97" customWidth="1"/>
    <col min="538" max="539" width="11.8515625" style="97" customWidth="1"/>
    <col min="540" max="540" width="3.57421875" style="97" customWidth="1"/>
    <col min="541" max="542" width="11.8515625" style="97" customWidth="1"/>
    <col min="543" max="543" width="3.57421875" style="97" customWidth="1"/>
    <col min="544" max="545" width="11.8515625" style="97" customWidth="1"/>
    <col min="546" max="546" width="3.57421875" style="97" customWidth="1"/>
    <col min="547" max="548" width="11.8515625" style="97" customWidth="1"/>
    <col min="549" max="549" width="3.57421875" style="97" customWidth="1"/>
    <col min="550" max="551" width="11.8515625" style="97" customWidth="1"/>
    <col min="552" max="552" width="3.57421875" style="97" customWidth="1"/>
    <col min="553" max="554" width="11.8515625" style="97" customWidth="1"/>
    <col min="555" max="555" width="3.57421875" style="97" customWidth="1"/>
    <col min="556" max="557" width="11.8515625" style="97" customWidth="1"/>
    <col min="558" max="558" width="3.57421875" style="97" customWidth="1"/>
    <col min="559" max="560" width="11.8515625" style="97" customWidth="1"/>
    <col min="561" max="561" width="3.57421875" style="97" customWidth="1"/>
    <col min="562" max="563" width="11.8515625" style="97" customWidth="1"/>
    <col min="564" max="564" width="3.57421875" style="97" customWidth="1"/>
    <col min="565" max="566" width="11.8515625" style="97" customWidth="1"/>
    <col min="567" max="567" width="3.57421875" style="97" customWidth="1"/>
    <col min="568" max="569" width="11.8515625" style="97" customWidth="1"/>
    <col min="570" max="570" width="3.57421875" style="97" customWidth="1"/>
    <col min="571" max="572" width="11.8515625" style="97" customWidth="1"/>
    <col min="573" max="573" width="3.57421875" style="97" customWidth="1"/>
    <col min="574" max="575" width="11.8515625" style="97" customWidth="1"/>
    <col min="576" max="576" width="3.57421875" style="97" customWidth="1"/>
    <col min="577" max="578" width="11.8515625" style="97" customWidth="1"/>
    <col min="579" max="579" width="3.57421875" style="97" customWidth="1"/>
    <col min="580" max="581" width="11.8515625" style="97" customWidth="1"/>
    <col min="582" max="582" width="3.57421875" style="97" customWidth="1"/>
    <col min="583" max="776" width="9.140625" style="97" customWidth="1"/>
    <col min="777" max="777" width="4.7109375" style="97" customWidth="1"/>
    <col min="778" max="778" width="10.28125" style="97" customWidth="1"/>
    <col min="779" max="779" width="8.8515625" style="97" customWidth="1"/>
    <col min="780" max="781" width="4.7109375" style="97" customWidth="1"/>
    <col min="782" max="782" width="10.8515625" style="97" customWidth="1"/>
    <col min="783" max="783" width="9.00390625" style="97" bestFit="1" customWidth="1"/>
    <col min="784" max="784" width="12.421875" style="97" customWidth="1"/>
    <col min="785" max="785" width="12.8515625" style="97" customWidth="1"/>
    <col min="786" max="786" width="12.7109375" style="97" customWidth="1"/>
    <col min="787" max="787" width="7.28125" style="97" customWidth="1"/>
    <col min="788" max="788" width="12.7109375" style="97" customWidth="1"/>
    <col min="789" max="789" width="12.8515625" style="97" customWidth="1"/>
    <col min="790" max="790" width="7.57421875" style="97" customWidth="1"/>
    <col min="791" max="791" width="13.421875" style="97" customWidth="1"/>
    <col min="792" max="792" width="13.28125" style="97" customWidth="1"/>
    <col min="793" max="793" width="4.7109375" style="97" customWidth="1"/>
    <col min="794" max="795" width="11.8515625" style="97" customWidth="1"/>
    <col min="796" max="796" width="3.57421875" style="97" customWidth="1"/>
    <col min="797" max="798" width="11.8515625" style="97" customWidth="1"/>
    <col min="799" max="799" width="3.57421875" style="97" customWidth="1"/>
    <col min="800" max="801" width="11.8515625" style="97" customWidth="1"/>
    <col min="802" max="802" width="3.57421875" style="97" customWidth="1"/>
    <col min="803" max="804" width="11.8515625" style="97" customWidth="1"/>
    <col min="805" max="805" width="3.57421875" style="97" customWidth="1"/>
    <col min="806" max="807" width="11.8515625" style="97" customWidth="1"/>
    <col min="808" max="808" width="3.57421875" style="97" customWidth="1"/>
    <col min="809" max="810" width="11.8515625" style="97" customWidth="1"/>
    <col min="811" max="811" width="3.57421875" style="97" customWidth="1"/>
    <col min="812" max="813" width="11.8515625" style="97" customWidth="1"/>
    <col min="814" max="814" width="3.57421875" style="97" customWidth="1"/>
    <col min="815" max="816" width="11.8515625" style="97" customWidth="1"/>
    <col min="817" max="817" width="3.57421875" style="97" customWidth="1"/>
    <col min="818" max="819" width="11.8515625" style="97" customWidth="1"/>
    <col min="820" max="820" width="3.57421875" style="97" customWidth="1"/>
    <col min="821" max="822" width="11.8515625" style="97" customWidth="1"/>
    <col min="823" max="823" width="3.57421875" style="97" customWidth="1"/>
    <col min="824" max="825" width="11.8515625" style="97" customWidth="1"/>
    <col min="826" max="826" width="3.57421875" style="97" customWidth="1"/>
    <col min="827" max="828" width="11.8515625" style="97" customWidth="1"/>
    <col min="829" max="829" width="3.57421875" style="97" customWidth="1"/>
    <col min="830" max="831" width="11.8515625" style="97" customWidth="1"/>
    <col min="832" max="832" width="3.57421875" style="97" customWidth="1"/>
    <col min="833" max="834" width="11.8515625" style="97" customWidth="1"/>
    <col min="835" max="835" width="3.57421875" style="97" customWidth="1"/>
    <col min="836" max="837" width="11.8515625" style="97" customWidth="1"/>
    <col min="838" max="838" width="3.57421875" style="97" customWidth="1"/>
    <col min="839" max="1032" width="9.140625" style="97" customWidth="1"/>
    <col min="1033" max="1033" width="4.7109375" style="97" customWidth="1"/>
    <col min="1034" max="1034" width="10.28125" style="97" customWidth="1"/>
    <col min="1035" max="1035" width="8.8515625" style="97" customWidth="1"/>
    <col min="1036" max="1037" width="4.7109375" style="97" customWidth="1"/>
    <col min="1038" max="1038" width="10.8515625" style="97" customWidth="1"/>
    <col min="1039" max="1039" width="9.00390625" style="97" bestFit="1" customWidth="1"/>
    <col min="1040" max="1040" width="12.421875" style="97" customWidth="1"/>
    <col min="1041" max="1041" width="12.8515625" style="97" customWidth="1"/>
    <col min="1042" max="1042" width="12.7109375" style="97" customWidth="1"/>
    <col min="1043" max="1043" width="7.28125" style="97" customWidth="1"/>
    <col min="1044" max="1044" width="12.7109375" style="97" customWidth="1"/>
    <col min="1045" max="1045" width="12.8515625" style="97" customWidth="1"/>
    <col min="1046" max="1046" width="7.57421875" style="97" customWidth="1"/>
    <col min="1047" max="1047" width="13.421875" style="97" customWidth="1"/>
    <col min="1048" max="1048" width="13.28125" style="97" customWidth="1"/>
    <col min="1049" max="1049" width="4.7109375" style="97" customWidth="1"/>
    <col min="1050" max="1051" width="11.8515625" style="97" customWidth="1"/>
    <col min="1052" max="1052" width="3.57421875" style="97" customWidth="1"/>
    <col min="1053" max="1054" width="11.8515625" style="97" customWidth="1"/>
    <col min="1055" max="1055" width="3.57421875" style="97" customWidth="1"/>
    <col min="1056" max="1057" width="11.8515625" style="97" customWidth="1"/>
    <col min="1058" max="1058" width="3.57421875" style="97" customWidth="1"/>
    <col min="1059" max="1060" width="11.8515625" style="97" customWidth="1"/>
    <col min="1061" max="1061" width="3.57421875" style="97" customWidth="1"/>
    <col min="1062" max="1063" width="11.8515625" style="97" customWidth="1"/>
    <col min="1064" max="1064" width="3.57421875" style="97" customWidth="1"/>
    <col min="1065" max="1066" width="11.8515625" style="97" customWidth="1"/>
    <col min="1067" max="1067" width="3.57421875" style="97" customWidth="1"/>
    <col min="1068" max="1069" width="11.8515625" style="97" customWidth="1"/>
    <col min="1070" max="1070" width="3.57421875" style="97" customWidth="1"/>
    <col min="1071" max="1072" width="11.8515625" style="97" customWidth="1"/>
    <col min="1073" max="1073" width="3.57421875" style="97" customWidth="1"/>
    <col min="1074" max="1075" width="11.8515625" style="97" customWidth="1"/>
    <col min="1076" max="1076" width="3.57421875" style="97" customWidth="1"/>
    <col min="1077" max="1078" width="11.8515625" style="97" customWidth="1"/>
    <col min="1079" max="1079" width="3.57421875" style="97" customWidth="1"/>
    <col min="1080" max="1081" width="11.8515625" style="97" customWidth="1"/>
    <col min="1082" max="1082" width="3.57421875" style="97" customWidth="1"/>
    <col min="1083" max="1084" width="11.8515625" style="97" customWidth="1"/>
    <col min="1085" max="1085" width="3.57421875" style="97" customWidth="1"/>
    <col min="1086" max="1087" width="11.8515625" style="97" customWidth="1"/>
    <col min="1088" max="1088" width="3.57421875" style="97" customWidth="1"/>
    <col min="1089" max="1090" width="11.8515625" style="97" customWidth="1"/>
    <col min="1091" max="1091" width="3.57421875" style="97" customWidth="1"/>
    <col min="1092" max="1093" width="11.8515625" style="97" customWidth="1"/>
    <col min="1094" max="1094" width="3.57421875" style="97" customWidth="1"/>
    <col min="1095" max="1288" width="9.140625" style="97" customWidth="1"/>
    <col min="1289" max="1289" width="4.7109375" style="97" customWidth="1"/>
    <col min="1290" max="1290" width="10.28125" style="97" customWidth="1"/>
    <col min="1291" max="1291" width="8.8515625" style="97" customWidth="1"/>
    <col min="1292" max="1293" width="4.7109375" style="97" customWidth="1"/>
    <col min="1294" max="1294" width="10.8515625" style="97" customWidth="1"/>
    <col min="1295" max="1295" width="9.00390625" style="97" bestFit="1" customWidth="1"/>
    <col min="1296" max="1296" width="12.421875" style="97" customWidth="1"/>
    <col min="1297" max="1297" width="12.8515625" style="97" customWidth="1"/>
    <col min="1298" max="1298" width="12.7109375" style="97" customWidth="1"/>
    <col min="1299" max="1299" width="7.28125" style="97" customWidth="1"/>
    <col min="1300" max="1300" width="12.7109375" style="97" customWidth="1"/>
    <col min="1301" max="1301" width="12.8515625" style="97" customWidth="1"/>
    <col min="1302" max="1302" width="7.57421875" style="97" customWidth="1"/>
    <col min="1303" max="1303" width="13.421875" style="97" customWidth="1"/>
    <col min="1304" max="1304" width="13.28125" style="97" customWidth="1"/>
    <col min="1305" max="1305" width="4.7109375" style="97" customWidth="1"/>
    <col min="1306" max="1307" width="11.8515625" style="97" customWidth="1"/>
    <col min="1308" max="1308" width="3.57421875" style="97" customWidth="1"/>
    <col min="1309" max="1310" width="11.8515625" style="97" customWidth="1"/>
    <col min="1311" max="1311" width="3.57421875" style="97" customWidth="1"/>
    <col min="1312" max="1313" width="11.8515625" style="97" customWidth="1"/>
    <col min="1314" max="1314" width="3.57421875" style="97" customWidth="1"/>
    <col min="1315" max="1316" width="11.8515625" style="97" customWidth="1"/>
    <col min="1317" max="1317" width="3.57421875" style="97" customWidth="1"/>
    <col min="1318" max="1319" width="11.8515625" style="97" customWidth="1"/>
    <col min="1320" max="1320" width="3.57421875" style="97" customWidth="1"/>
    <col min="1321" max="1322" width="11.8515625" style="97" customWidth="1"/>
    <col min="1323" max="1323" width="3.57421875" style="97" customWidth="1"/>
    <col min="1324" max="1325" width="11.8515625" style="97" customWidth="1"/>
    <col min="1326" max="1326" width="3.57421875" style="97" customWidth="1"/>
    <col min="1327" max="1328" width="11.8515625" style="97" customWidth="1"/>
    <col min="1329" max="1329" width="3.57421875" style="97" customWidth="1"/>
    <col min="1330" max="1331" width="11.8515625" style="97" customWidth="1"/>
    <col min="1332" max="1332" width="3.57421875" style="97" customWidth="1"/>
    <col min="1333" max="1334" width="11.8515625" style="97" customWidth="1"/>
    <col min="1335" max="1335" width="3.57421875" style="97" customWidth="1"/>
    <col min="1336" max="1337" width="11.8515625" style="97" customWidth="1"/>
    <col min="1338" max="1338" width="3.57421875" style="97" customWidth="1"/>
    <col min="1339" max="1340" width="11.8515625" style="97" customWidth="1"/>
    <col min="1341" max="1341" width="3.57421875" style="97" customWidth="1"/>
    <col min="1342" max="1343" width="11.8515625" style="97" customWidth="1"/>
    <col min="1344" max="1344" width="3.57421875" style="97" customWidth="1"/>
    <col min="1345" max="1346" width="11.8515625" style="97" customWidth="1"/>
    <col min="1347" max="1347" width="3.57421875" style="97" customWidth="1"/>
    <col min="1348" max="1349" width="11.8515625" style="97" customWidth="1"/>
    <col min="1350" max="1350" width="3.57421875" style="97" customWidth="1"/>
    <col min="1351" max="1544" width="9.140625" style="97" customWidth="1"/>
    <col min="1545" max="1545" width="4.7109375" style="97" customWidth="1"/>
    <col min="1546" max="1546" width="10.28125" style="97" customWidth="1"/>
    <col min="1547" max="1547" width="8.8515625" style="97" customWidth="1"/>
    <col min="1548" max="1549" width="4.7109375" style="97" customWidth="1"/>
    <col min="1550" max="1550" width="10.8515625" style="97" customWidth="1"/>
    <col min="1551" max="1551" width="9.00390625" style="97" bestFit="1" customWidth="1"/>
    <col min="1552" max="1552" width="12.421875" style="97" customWidth="1"/>
    <col min="1553" max="1553" width="12.8515625" style="97" customWidth="1"/>
    <col min="1554" max="1554" width="12.7109375" style="97" customWidth="1"/>
    <col min="1555" max="1555" width="7.28125" style="97" customWidth="1"/>
    <col min="1556" max="1556" width="12.7109375" style="97" customWidth="1"/>
    <col min="1557" max="1557" width="12.8515625" style="97" customWidth="1"/>
    <col min="1558" max="1558" width="7.57421875" style="97" customWidth="1"/>
    <col min="1559" max="1559" width="13.421875" style="97" customWidth="1"/>
    <col min="1560" max="1560" width="13.28125" style="97" customWidth="1"/>
    <col min="1561" max="1561" width="4.7109375" style="97" customWidth="1"/>
    <col min="1562" max="1563" width="11.8515625" style="97" customWidth="1"/>
    <col min="1564" max="1564" width="3.57421875" style="97" customWidth="1"/>
    <col min="1565" max="1566" width="11.8515625" style="97" customWidth="1"/>
    <col min="1567" max="1567" width="3.57421875" style="97" customWidth="1"/>
    <col min="1568" max="1569" width="11.8515625" style="97" customWidth="1"/>
    <col min="1570" max="1570" width="3.57421875" style="97" customWidth="1"/>
    <col min="1571" max="1572" width="11.8515625" style="97" customWidth="1"/>
    <col min="1573" max="1573" width="3.57421875" style="97" customWidth="1"/>
    <col min="1574" max="1575" width="11.8515625" style="97" customWidth="1"/>
    <col min="1576" max="1576" width="3.57421875" style="97" customWidth="1"/>
    <col min="1577" max="1578" width="11.8515625" style="97" customWidth="1"/>
    <col min="1579" max="1579" width="3.57421875" style="97" customWidth="1"/>
    <col min="1580" max="1581" width="11.8515625" style="97" customWidth="1"/>
    <col min="1582" max="1582" width="3.57421875" style="97" customWidth="1"/>
    <col min="1583" max="1584" width="11.8515625" style="97" customWidth="1"/>
    <col min="1585" max="1585" width="3.57421875" style="97" customWidth="1"/>
    <col min="1586" max="1587" width="11.8515625" style="97" customWidth="1"/>
    <col min="1588" max="1588" width="3.57421875" style="97" customWidth="1"/>
    <col min="1589" max="1590" width="11.8515625" style="97" customWidth="1"/>
    <col min="1591" max="1591" width="3.57421875" style="97" customWidth="1"/>
    <col min="1592" max="1593" width="11.8515625" style="97" customWidth="1"/>
    <col min="1594" max="1594" width="3.57421875" style="97" customWidth="1"/>
    <col min="1595" max="1596" width="11.8515625" style="97" customWidth="1"/>
    <col min="1597" max="1597" width="3.57421875" style="97" customWidth="1"/>
    <col min="1598" max="1599" width="11.8515625" style="97" customWidth="1"/>
    <col min="1600" max="1600" width="3.57421875" style="97" customWidth="1"/>
    <col min="1601" max="1602" width="11.8515625" style="97" customWidth="1"/>
    <col min="1603" max="1603" width="3.57421875" style="97" customWidth="1"/>
    <col min="1604" max="1605" width="11.8515625" style="97" customWidth="1"/>
    <col min="1606" max="1606" width="3.57421875" style="97" customWidth="1"/>
    <col min="1607" max="1800" width="9.140625" style="97" customWidth="1"/>
    <col min="1801" max="1801" width="4.7109375" style="97" customWidth="1"/>
    <col min="1802" max="1802" width="10.28125" style="97" customWidth="1"/>
    <col min="1803" max="1803" width="8.8515625" style="97" customWidth="1"/>
    <col min="1804" max="1805" width="4.7109375" style="97" customWidth="1"/>
    <col min="1806" max="1806" width="10.8515625" style="97" customWidth="1"/>
    <col min="1807" max="1807" width="9.00390625" style="97" bestFit="1" customWidth="1"/>
    <col min="1808" max="1808" width="12.421875" style="97" customWidth="1"/>
    <col min="1809" max="1809" width="12.8515625" style="97" customWidth="1"/>
    <col min="1810" max="1810" width="12.7109375" style="97" customWidth="1"/>
    <col min="1811" max="1811" width="7.28125" style="97" customWidth="1"/>
    <col min="1812" max="1812" width="12.7109375" style="97" customWidth="1"/>
    <col min="1813" max="1813" width="12.8515625" style="97" customWidth="1"/>
    <col min="1814" max="1814" width="7.57421875" style="97" customWidth="1"/>
    <col min="1815" max="1815" width="13.421875" style="97" customWidth="1"/>
    <col min="1816" max="1816" width="13.28125" style="97" customWidth="1"/>
    <col min="1817" max="1817" width="4.7109375" style="97" customWidth="1"/>
    <col min="1818" max="1819" width="11.8515625" style="97" customWidth="1"/>
    <col min="1820" max="1820" width="3.57421875" style="97" customWidth="1"/>
    <col min="1821" max="1822" width="11.8515625" style="97" customWidth="1"/>
    <col min="1823" max="1823" width="3.57421875" style="97" customWidth="1"/>
    <col min="1824" max="1825" width="11.8515625" style="97" customWidth="1"/>
    <col min="1826" max="1826" width="3.57421875" style="97" customWidth="1"/>
    <col min="1827" max="1828" width="11.8515625" style="97" customWidth="1"/>
    <col min="1829" max="1829" width="3.57421875" style="97" customWidth="1"/>
    <col min="1830" max="1831" width="11.8515625" style="97" customWidth="1"/>
    <col min="1832" max="1832" width="3.57421875" style="97" customWidth="1"/>
    <col min="1833" max="1834" width="11.8515625" style="97" customWidth="1"/>
    <col min="1835" max="1835" width="3.57421875" style="97" customWidth="1"/>
    <col min="1836" max="1837" width="11.8515625" style="97" customWidth="1"/>
    <col min="1838" max="1838" width="3.57421875" style="97" customWidth="1"/>
    <col min="1839" max="1840" width="11.8515625" style="97" customWidth="1"/>
    <col min="1841" max="1841" width="3.57421875" style="97" customWidth="1"/>
    <col min="1842" max="1843" width="11.8515625" style="97" customWidth="1"/>
    <col min="1844" max="1844" width="3.57421875" style="97" customWidth="1"/>
    <col min="1845" max="1846" width="11.8515625" style="97" customWidth="1"/>
    <col min="1847" max="1847" width="3.57421875" style="97" customWidth="1"/>
    <col min="1848" max="1849" width="11.8515625" style="97" customWidth="1"/>
    <col min="1850" max="1850" width="3.57421875" style="97" customWidth="1"/>
    <col min="1851" max="1852" width="11.8515625" style="97" customWidth="1"/>
    <col min="1853" max="1853" width="3.57421875" style="97" customWidth="1"/>
    <col min="1854" max="1855" width="11.8515625" style="97" customWidth="1"/>
    <col min="1856" max="1856" width="3.57421875" style="97" customWidth="1"/>
    <col min="1857" max="1858" width="11.8515625" style="97" customWidth="1"/>
    <col min="1859" max="1859" width="3.57421875" style="97" customWidth="1"/>
    <col min="1860" max="1861" width="11.8515625" style="97" customWidth="1"/>
    <col min="1862" max="1862" width="3.57421875" style="97" customWidth="1"/>
    <col min="1863" max="2056" width="9.140625" style="97" customWidth="1"/>
    <col min="2057" max="2057" width="4.7109375" style="97" customWidth="1"/>
    <col min="2058" max="2058" width="10.28125" style="97" customWidth="1"/>
    <col min="2059" max="2059" width="8.8515625" style="97" customWidth="1"/>
    <col min="2060" max="2061" width="4.7109375" style="97" customWidth="1"/>
    <col min="2062" max="2062" width="10.8515625" style="97" customWidth="1"/>
    <col min="2063" max="2063" width="9.00390625" style="97" bestFit="1" customWidth="1"/>
    <col min="2064" max="2064" width="12.421875" style="97" customWidth="1"/>
    <col min="2065" max="2065" width="12.8515625" style="97" customWidth="1"/>
    <col min="2066" max="2066" width="12.7109375" style="97" customWidth="1"/>
    <col min="2067" max="2067" width="7.28125" style="97" customWidth="1"/>
    <col min="2068" max="2068" width="12.7109375" style="97" customWidth="1"/>
    <col min="2069" max="2069" width="12.8515625" style="97" customWidth="1"/>
    <col min="2070" max="2070" width="7.57421875" style="97" customWidth="1"/>
    <col min="2071" max="2071" width="13.421875" style="97" customWidth="1"/>
    <col min="2072" max="2072" width="13.28125" style="97" customWidth="1"/>
    <col min="2073" max="2073" width="4.7109375" style="97" customWidth="1"/>
    <col min="2074" max="2075" width="11.8515625" style="97" customWidth="1"/>
    <col min="2076" max="2076" width="3.57421875" style="97" customWidth="1"/>
    <col min="2077" max="2078" width="11.8515625" style="97" customWidth="1"/>
    <col min="2079" max="2079" width="3.57421875" style="97" customWidth="1"/>
    <col min="2080" max="2081" width="11.8515625" style="97" customWidth="1"/>
    <col min="2082" max="2082" width="3.57421875" style="97" customWidth="1"/>
    <col min="2083" max="2084" width="11.8515625" style="97" customWidth="1"/>
    <col min="2085" max="2085" width="3.57421875" style="97" customWidth="1"/>
    <col min="2086" max="2087" width="11.8515625" style="97" customWidth="1"/>
    <col min="2088" max="2088" width="3.57421875" style="97" customWidth="1"/>
    <col min="2089" max="2090" width="11.8515625" style="97" customWidth="1"/>
    <col min="2091" max="2091" width="3.57421875" style="97" customWidth="1"/>
    <col min="2092" max="2093" width="11.8515625" style="97" customWidth="1"/>
    <col min="2094" max="2094" width="3.57421875" style="97" customWidth="1"/>
    <col min="2095" max="2096" width="11.8515625" style="97" customWidth="1"/>
    <col min="2097" max="2097" width="3.57421875" style="97" customWidth="1"/>
    <col min="2098" max="2099" width="11.8515625" style="97" customWidth="1"/>
    <col min="2100" max="2100" width="3.57421875" style="97" customWidth="1"/>
    <col min="2101" max="2102" width="11.8515625" style="97" customWidth="1"/>
    <col min="2103" max="2103" width="3.57421875" style="97" customWidth="1"/>
    <col min="2104" max="2105" width="11.8515625" style="97" customWidth="1"/>
    <col min="2106" max="2106" width="3.57421875" style="97" customWidth="1"/>
    <col min="2107" max="2108" width="11.8515625" style="97" customWidth="1"/>
    <col min="2109" max="2109" width="3.57421875" style="97" customWidth="1"/>
    <col min="2110" max="2111" width="11.8515625" style="97" customWidth="1"/>
    <col min="2112" max="2112" width="3.57421875" style="97" customWidth="1"/>
    <col min="2113" max="2114" width="11.8515625" style="97" customWidth="1"/>
    <col min="2115" max="2115" width="3.57421875" style="97" customWidth="1"/>
    <col min="2116" max="2117" width="11.8515625" style="97" customWidth="1"/>
    <col min="2118" max="2118" width="3.57421875" style="97" customWidth="1"/>
    <col min="2119" max="2312" width="9.140625" style="97" customWidth="1"/>
    <col min="2313" max="2313" width="4.7109375" style="97" customWidth="1"/>
    <col min="2314" max="2314" width="10.28125" style="97" customWidth="1"/>
    <col min="2315" max="2315" width="8.8515625" style="97" customWidth="1"/>
    <col min="2316" max="2317" width="4.7109375" style="97" customWidth="1"/>
    <col min="2318" max="2318" width="10.8515625" style="97" customWidth="1"/>
    <col min="2319" max="2319" width="9.00390625" style="97" bestFit="1" customWidth="1"/>
    <col min="2320" max="2320" width="12.421875" style="97" customWidth="1"/>
    <col min="2321" max="2321" width="12.8515625" style="97" customWidth="1"/>
    <col min="2322" max="2322" width="12.7109375" style="97" customWidth="1"/>
    <col min="2323" max="2323" width="7.28125" style="97" customWidth="1"/>
    <col min="2324" max="2324" width="12.7109375" style="97" customWidth="1"/>
    <col min="2325" max="2325" width="12.8515625" style="97" customWidth="1"/>
    <col min="2326" max="2326" width="7.57421875" style="97" customWidth="1"/>
    <col min="2327" max="2327" width="13.421875" style="97" customWidth="1"/>
    <col min="2328" max="2328" width="13.28125" style="97" customWidth="1"/>
    <col min="2329" max="2329" width="4.7109375" style="97" customWidth="1"/>
    <col min="2330" max="2331" width="11.8515625" style="97" customWidth="1"/>
    <col min="2332" max="2332" width="3.57421875" style="97" customWidth="1"/>
    <col min="2333" max="2334" width="11.8515625" style="97" customWidth="1"/>
    <col min="2335" max="2335" width="3.57421875" style="97" customWidth="1"/>
    <col min="2336" max="2337" width="11.8515625" style="97" customWidth="1"/>
    <col min="2338" max="2338" width="3.57421875" style="97" customWidth="1"/>
    <col min="2339" max="2340" width="11.8515625" style="97" customWidth="1"/>
    <col min="2341" max="2341" width="3.57421875" style="97" customWidth="1"/>
    <col min="2342" max="2343" width="11.8515625" style="97" customWidth="1"/>
    <col min="2344" max="2344" width="3.57421875" style="97" customWidth="1"/>
    <col min="2345" max="2346" width="11.8515625" style="97" customWidth="1"/>
    <col min="2347" max="2347" width="3.57421875" style="97" customWidth="1"/>
    <col min="2348" max="2349" width="11.8515625" style="97" customWidth="1"/>
    <col min="2350" max="2350" width="3.57421875" style="97" customWidth="1"/>
    <col min="2351" max="2352" width="11.8515625" style="97" customWidth="1"/>
    <col min="2353" max="2353" width="3.57421875" style="97" customWidth="1"/>
    <col min="2354" max="2355" width="11.8515625" style="97" customWidth="1"/>
    <col min="2356" max="2356" width="3.57421875" style="97" customWidth="1"/>
    <col min="2357" max="2358" width="11.8515625" style="97" customWidth="1"/>
    <col min="2359" max="2359" width="3.57421875" style="97" customWidth="1"/>
    <col min="2360" max="2361" width="11.8515625" style="97" customWidth="1"/>
    <col min="2362" max="2362" width="3.57421875" style="97" customWidth="1"/>
    <col min="2363" max="2364" width="11.8515625" style="97" customWidth="1"/>
    <col min="2365" max="2365" width="3.57421875" style="97" customWidth="1"/>
    <col min="2366" max="2367" width="11.8515625" style="97" customWidth="1"/>
    <col min="2368" max="2368" width="3.57421875" style="97" customWidth="1"/>
    <col min="2369" max="2370" width="11.8515625" style="97" customWidth="1"/>
    <col min="2371" max="2371" width="3.57421875" style="97" customWidth="1"/>
    <col min="2372" max="2373" width="11.8515625" style="97" customWidth="1"/>
    <col min="2374" max="2374" width="3.57421875" style="97" customWidth="1"/>
    <col min="2375" max="2568" width="9.140625" style="97" customWidth="1"/>
    <col min="2569" max="2569" width="4.7109375" style="97" customWidth="1"/>
    <col min="2570" max="2570" width="10.28125" style="97" customWidth="1"/>
    <col min="2571" max="2571" width="8.8515625" style="97" customWidth="1"/>
    <col min="2572" max="2573" width="4.7109375" style="97" customWidth="1"/>
    <col min="2574" max="2574" width="10.8515625" style="97" customWidth="1"/>
    <col min="2575" max="2575" width="9.00390625" style="97" bestFit="1" customWidth="1"/>
    <col min="2576" max="2576" width="12.421875" style="97" customWidth="1"/>
    <col min="2577" max="2577" width="12.8515625" style="97" customWidth="1"/>
    <col min="2578" max="2578" width="12.7109375" style="97" customWidth="1"/>
    <col min="2579" max="2579" width="7.28125" style="97" customWidth="1"/>
    <col min="2580" max="2580" width="12.7109375" style="97" customWidth="1"/>
    <col min="2581" max="2581" width="12.8515625" style="97" customWidth="1"/>
    <col min="2582" max="2582" width="7.57421875" style="97" customWidth="1"/>
    <col min="2583" max="2583" width="13.421875" style="97" customWidth="1"/>
    <col min="2584" max="2584" width="13.28125" style="97" customWidth="1"/>
    <col min="2585" max="2585" width="4.7109375" style="97" customWidth="1"/>
    <col min="2586" max="2587" width="11.8515625" style="97" customWidth="1"/>
    <col min="2588" max="2588" width="3.57421875" style="97" customWidth="1"/>
    <col min="2589" max="2590" width="11.8515625" style="97" customWidth="1"/>
    <col min="2591" max="2591" width="3.57421875" style="97" customWidth="1"/>
    <col min="2592" max="2593" width="11.8515625" style="97" customWidth="1"/>
    <col min="2594" max="2594" width="3.57421875" style="97" customWidth="1"/>
    <col min="2595" max="2596" width="11.8515625" style="97" customWidth="1"/>
    <col min="2597" max="2597" width="3.57421875" style="97" customWidth="1"/>
    <col min="2598" max="2599" width="11.8515625" style="97" customWidth="1"/>
    <col min="2600" max="2600" width="3.57421875" style="97" customWidth="1"/>
    <col min="2601" max="2602" width="11.8515625" style="97" customWidth="1"/>
    <col min="2603" max="2603" width="3.57421875" style="97" customWidth="1"/>
    <col min="2604" max="2605" width="11.8515625" style="97" customWidth="1"/>
    <col min="2606" max="2606" width="3.57421875" style="97" customWidth="1"/>
    <col min="2607" max="2608" width="11.8515625" style="97" customWidth="1"/>
    <col min="2609" max="2609" width="3.57421875" style="97" customWidth="1"/>
    <col min="2610" max="2611" width="11.8515625" style="97" customWidth="1"/>
    <col min="2612" max="2612" width="3.57421875" style="97" customWidth="1"/>
    <col min="2613" max="2614" width="11.8515625" style="97" customWidth="1"/>
    <col min="2615" max="2615" width="3.57421875" style="97" customWidth="1"/>
    <col min="2616" max="2617" width="11.8515625" style="97" customWidth="1"/>
    <col min="2618" max="2618" width="3.57421875" style="97" customWidth="1"/>
    <col min="2619" max="2620" width="11.8515625" style="97" customWidth="1"/>
    <col min="2621" max="2621" width="3.57421875" style="97" customWidth="1"/>
    <col min="2622" max="2623" width="11.8515625" style="97" customWidth="1"/>
    <col min="2624" max="2624" width="3.57421875" style="97" customWidth="1"/>
    <col min="2625" max="2626" width="11.8515625" style="97" customWidth="1"/>
    <col min="2627" max="2627" width="3.57421875" style="97" customWidth="1"/>
    <col min="2628" max="2629" width="11.8515625" style="97" customWidth="1"/>
    <col min="2630" max="2630" width="3.57421875" style="97" customWidth="1"/>
    <col min="2631" max="2824" width="9.140625" style="97" customWidth="1"/>
    <col min="2825" max="2825" width="4.7109375" style="97" customWidth="1"/>
    <col min="2826" max="2826" width="10.28125" style="97" customWidth="1"/>
    <col min="2827" max="2827" width="8.8515625" style="97" customWidth="1"/>
    <col min="2828" max="2829" width="4.7109375" style="97" customWidth="1"/>
    <col min="2830" max="2830" width="10.8515625" style="97" customWidth="1"/>
    <col min="2831" max="2831" width="9.00390625" style="97" bestFit="1" customWidth="1"/>
    <col min="2832" max="2832" width="12.421875" style="97" customWidth="1"/>
    <col min="2833" max="2833" width="12.8515625" style="97" customWidth="1"/>
    <col min="2834" max="2834" width="12.7109375" style="97" customWidth="1"/>
    <col min="2835" max="2835" width="7.28125" style="97" customWidth="1"/>
    <col min="2836" max="2836" width="12.7109375" style="97" customWidth="1"/>
    <col min="2837" max="2837" width="12.8515625" style="97" customWidth="1"/>
    <col min="2838" max="2838" width="7.57421875" style="97" customWidth="1"/>
    <col min="2839" max="2839" width="13.421875" style="97" customWidth="1"/>
    <col min="2840" max="2840" width="13.28125" style="97" customWidth="1"/>
    <col min="2841" max="2841" width="4.7109375" style="97" customWidth="1"/>
    <col min="2842" max="2843" width="11.8515625" style="97" customWidth="1"/>
    <col min="2844" max="2844" width="3.57421875" style="97" customWidth="1"/>
    <col min="2845" max="2846" width="11.8515625" style="97" customWidth="1"/>
    <col min="2847" max="2847" width="3.57421875" style="97" customWidth="1"/>
    <col min="2848" max="2849" width="11.8515625" style="97" customWidth="1"/>
    <col min="2850" max="2850" width="3.57421875" style="97" customWidth="1"/>
    <col min="2851" max="2852" width="11.8515625" style="97" customWidth="1"/>
    <col min="2853" max="2853" width="3.57421875" style="97" customWidth="1"/>
    <col min="2854" max="2855" width="11.8515625" style="97" customWidth="1"/>
    <col min="2856" max="2856" width="3.57421875" style="97" customWidth="1"/>
    <col min="2857" max="2858" width="11.8515625" style="97" customWidth="1"/>
    <col min="2859" max="2859" width="3.57421875" style="97" customWidth="1"/>
    <col min="2860" max="2861" width="11.8515625" style="97" customWidth="1"/>
    <col min="2862" max="2862" width="3.57421875" style="97" customWidth="1"/>
    <col min="2863" max="2864" width="11.8515625" style="97" customWidth="1"/>
    <col min="2865" max="2865" width="3.57421875" style="97" customWidth="1"/>
    <col min="2866" max="2867" width="11.8515625" style="97" customWidth="1"/>
    <col min="2868" max="2868" width="3.57421875" style="97" customWidth="1"/>
    <col min="2869" max="2870" width="11.8515625" style="97" customWidth="1"/>
    <col min="2871" max="2871" width="3.57421875" style="97" customWidth="1"/>
    <col min="2872" max="2873" width="11.8515625" style="97" customWidth="1"/>
    <col min="2874" max="2874" width="3.57421875" style="97" customWidth="1"/>
    <col min="2875" max="2876" width="11.8515625" style="97" customWidth="1"/>
    <col min="2877" max="2877" width="3.57421875" style="97" customWidth="1"/>
    <col min="2878" max="2879" width="11.8515625" style="97" customWidth="1"/>
    <col min="2880" max="2880" width="3.57421875" style="97" customWidth="1"/>
    <col min="2881" max="2882" width="11.8515625" style="97" customWidth="1"/>
    <col min="2883" max="2883" width="3.57421875" style="97" customWidth="1"/>
    <col min="2884" max="2885" width="11.8515625" style="97" customWidth="1"/>
    <col min="2886" max="2886" width="3.57421875" style="97" customWidth="1"/>
    <col min="2887" max="3080" width="9.140625" style="97" customWidth="1"/>
    <col min="3081" max="3081" width="4.7109375" style="97" customWidth="1"/>
    <col min="3082" max="3082" width="10.28125" style="97" customWidth="1"/>
    <col min="3083" max="3083" width="8.8515625" style="97" customWidth="1"/>
    <col min="3084" max="3085" width="4.7109375" style="97" customWidth="1"/>
    <col min="3086" max="3086" width="10.8515625" style="97" customWidth="1"/>
    <col min="3087" max="3087" width="9.00390625" style="97" bestFit="1" customWidth="1"/>
    <col min="3088" max="3088" width="12.421875" style="97" customWidth="1"/>
    <col min="3089" max="3089" width="12.8515625" style="97" customWidth="1"/>
    <col min="3090" max="3090" width="12.7109375" style="97" customWidth="1"/>
    <col min="3091" max="3091" width="7.28125" style="97" customWidth="1"/>
    <col min="3092" max="3092" width="12.7109375" style="97" customWidth="1"/>
    <col min="3093" max="3093" width="12.8515625" style="97" customWidth="1"/>
    <col min="3094" max="3094" width="7.57421875" style="97" customWidth="1"/>
    <col min="3095" max="3095" width="13.421875" style="97" customWidth="1"/>
    <col min="3096" max="3096" width="13.28125" style="97" customWidth="1"/>
    <col min="3097" max="3097" width="4.7109375" style="97" customWidth="1"/>
    <col min="3098" max="3099" width="11.8515625" style="97" customWidth="1"/>
    <col min="3100" max="3100" width="3.57421875" style="97" customWidth="1"/>
    <col min="3101" max="3102" width="11.8515625" style="97" customWidth="1"/>
    <col min="3103" max="3103" width="3.57421875" style="97" customWidth="1"/>
    <col min="3104" max="3105" width="11.8515625" style="97" customWidth="1"/>
    <col min="3106" max="3106" width="3.57421875" style="97" customWidth="1"/>
    <col min="3107" max="3108" width="11.8515625" style="97" customWidth="1"/>
    <col min="3109" max="3109" width="3.57421875" style="97" customWidth="1"/>
    <col min="3110" max="3111" width="11.8515625" style="97" customWidth="1"/>
    <col min="3112" max="3112" width="3.57421875" style="97" customWidth="1"/>
    <col min="3113" max="3114" width="11.8515625" style="97" customWidth="1"/>
    <col min="3115" max="3115" width="3.57421875" style="97" customWidth="1"/>
    <col min="3116" max="3117" width="11.8515625" style="97" customWidth="1"/>
    <col min="3118" max="3118" width="3.57421875" style="97" customWidth="1"/>
    <col min="3119" max="3120" width="11.8515625" style="97" customWidth="1"/>
    <col min="3121" max="3121" width="3.57421875" style="97" customWidth="1"/>
    <col min="3122" max="3123" width="11.8515625" style="97" customWidth="1"/>
    <col min="3124" max="3124" width="3.57421875" style="97" customWidth="1"/>
    <col min="3125" max="3126" width="11.8515625" style="97" customWidth="1"/>
    <col min="3127" max="3127" width="3.57421875" style="97" customWidth="1"/>
    <col min="3128" max="3129" width="11.8515625" style="97" customWidth="1"/>
    <col min="3130" max="3130" width="3.57421875" style="97" customWidth="1"/>
    <col min="3131" max="3132" width="11.8515625" style="97" customWidth="1"/>
    <col min="3133" max="3133" width="3.57421875" style="97" customWidth="1"/>
    <col min="3134" max="3135" width="11.8515625" style="97" customWidth="1"/>
    <col min="3136" max="3136" width="3.57421875" style="97" customWidth="1"/>
    <col min="3137" max="3138" width="11.8515625" style="97" customWidth="1"/>
    <col min="3139" max="3139" width="3.57421875" style="97" customWidth="1"/>
    <col min="3140" max="3141" width="11.8515625" style="97" customWidth="1"/>
    <col min="3142" max="3142" width="3.57421875" style="97" customWidth="1"/>
    <col min="3143" max="3336" width="9.140625" style="97" customWidth="1"/>
    <col min="3337" max="3337" width="4.7109375" style="97" customWidth="1"/>
    <col min="3338" max="3338" width="10.28125" style="97" customWidth="1"/>
    <col min="3339" max="3339" width="8.8515625" style="97" customWidth="1"/>
    <col min="3340" max="3341" width="4.7109375" style="97" customWidth="1"/>
    <col min="3342" max="3342" width="10.8515625" style="97" customWidth="1"/>
    <col min="3343" max="3343" width="9.00390625" style="97" bestFit="1" customWidth="1"/>
    <col min="3344" max="3344" width="12.421875" style="97" customWidth="1"/>
    <col min="3345" max="3345" width="12.8515625" style="97" customWidth="1"/>
    <col min="3346" max="3346" width="12.7109375" style="97" customWidth="1"/>
    <col min="3347" max="3347" width="7.28125" style="97" customWidth="1"/>
    <col min="3348" max="3348" width="12.7109375" style="97" customWidth="1"/>
    <col min="3349" max="3349" width="12.8515625" style="97" customWidth="1"/>
    <col min="3350" max="3350" width="7.57421875" style="97" customWidth="1"/>
    <col min="3351" max="3351" width="13.421875" style="97" customWidth="1"/>
    <col min="3352" max="3352" width="13.28125" style="97" customWidth="1"/>
    <col min="3353" max="3353" width="4.7109375" style="97" customWidth="1"/>
    <col min="3354" max="3355" width="11.8515625" style="97" customWidth="1"/>
    <col min="3356" max="3356" width="3.57421875" style="97" customWidth="1"/>
    <col min="3357" max="3358" width="11.8515625" style="97" customWidth="1"/>
    <col min="3359" max="3359" width="3.57421875" style="97" customWidth="1"/>
    <col min="3360" max="3361" width="11.8515625" style="97" customWidth="1"/>
    <col min="3362" max="3362" width="3.57421875" style="97" customWidth="1"/>
    <col min="3363" max="3364" width="11.8515625" style="97" customWidth="1"/>
    <col min="3365" max="3365" width="3.57421875" style="97" customWidth="1"/>
    <col min="3366" max="3367" width="11.8515625" style="97" customWidth="1"/>
    <col min="3368" max="3368" width="3.57421875" style="97" customWidth="1"/>
    <col min="3369" max="3370" width="11.8515625" style="97" customWidth="1"/>
    <col min="3371" max="3371" width="3.57421875" style="97" customWidth="1"/>
    <col min="3372" max="3373" width="11.8515625" style="97" customWidth="1"/>
    <col min="3374" max="3374" width="3.57421875" style="97" customWidth="1"/>
    <col min="3375" max="3376" width="11.8515625" style="97" customWidth="1"/>
    <col min="3377" max="3377" width="3.57421875" style="97" customWidth="1"/>
    <col min="3378" max="3379" width="11.8515625" style="97" customWidth="1"/>
    <col min="3380" max="3380" width="3.57421875" style="97" customWidth="1"/>
    <col min="3381" max="3382" width="11.8515625" style="97" customWidth="1"/>
    <col min="3383" max="3383" width="3.57421875" style="97" customWidth="1"/>
    <col min="3384" max="3385" width="11.8515625" style="97" customWidth="1"/>
    <col min="3386" max="3386" width="3.57421875" style="97" customWidth="1"/>
    <col min="3387" max="3388" width="11.8515625" style="97" customWidth="1"/>
    <col min="3389" max="3389" width="3.57421875" style="97" customWidth="1"/>
    <col min="3390" max="3391" width="11.8515625" style="97" customWidth="1"/>
    <col min="3392" max="3392" width="3.57421875" style="97" customWidth="1"/>
    <col min="3393" max="3394" width="11.8515625" style="97" customWidth="1"/>
    <col min="3395" max="3395" width="3.57421875" style="97" customWidth="1"/>
    <col min="3396" max="3397" width="11.8515625" style="97" customWidth="1"/>
    <col min="3398" max="3398" width="3.57421875" style="97" customWidth="1"/>
    <col min="3399" max="3592" width="9.140625" style="97" customWidth="1"/>
    <col min="3593" max="3593" width="4.7109375" style="97" customWidth="1"/>
    <col min="3594" max="3594" width="10.28125" style="97" customWidth="1"/>
    <col min="3595" max="3595" width="8.8515625" style="97" customWidth="1"/>
    <col min="3596" max="3597" width="4.7109375" style="97" customWidth="1"/>
    <col min="3598" max="3598" width="10.8515625" style="97" customWidth="1"/>
    <col min="3599" max="3599" width="9.00390625" style="97" bestFit="1" customWidth="1"/>
    <col min="3600" max="3600" width="12.421875" style="97" customWidth="1"/>
    <col min="3601" max="3601" width="12.8515625" style="97" customWidth="1"/>
    <col min="3602" max="3602" width="12.7109375" style="97" customWidth="1"/>
    <col min="3603" max="3603" width="7.28125" style="97" customWidth="1"/>
    <col min="3604" max="3604" width="12.7109375" style="97" customWidth="1"/>
    <col min="3605" max="3605" width="12.8515625" style="97" customWidth="1"/>
    <col min="3606" max="3606" width="7.57421875" style="97" customWidth="1"/>
    <col min="3607" max="3607" width="13.421875" style="97" customWidth="1"/>
    <col min="3608" max="3608" width="13.28125" style="97" customWidth="1"/>
    <col min="3609" max="3609" width="4.7109375" style="97" customWidth="1"/>
    <col min="3610" max="3611" width="11.8515625" style="97" customWidth="1"/>
    <col min="3612" max="3612" width="3.57421875" style="97" customWidth="1"/>
    <col min="3613" max="3614" width="11.8515625" style="97" customWidth="1"/>
    <col min="3615" max="3615" width="3.57421875" style="97" customWidth="1"/>
    <col min="3616" max="3617" width="11.8515625" style="97" customWidth="1"/>
    <col min="3618" max="3618" width="3.57421875" style="97" customWidth="1"/>
    <col min="3619" max="3620" width="11.8515625" style="97" customWidth="1"/>
    <col min="3621" max="3621" width="3.57421875" style="97" customWidth="1"/>
    <col min="3622" max="3623" width="11.8515625" style="97" customWidth="1"/>
    <col min="3624" max="3624" width="3.57421875" style="97" customWidth="1"/>
    <col min="3625" max="3626" width="11.8515625" style="97" customWidth="1"/>
    <col min="3627" max="3627" width="3.57421875" style="97" customWidth="1"/>
    <col min="3628" max="3629" width="11.8515625" style="97" customWidth="1"/>
    <col min="3630" max="3630" width="3.57421875" style="97" customWidth="1"/>
    <col min="3631" max="3632" width="11.8515625" style="97" customWidth="1"/>
    <col min="3633" max="3633" width="3.57421875" style="97" customWidth="1"/>
    <col min="3634" max="3635" width="11.8515625" style="97" customWidth="1"/>
    <col min="3636" max="3636" width="3.57421875" style="97" customWidth="1"/>
    <col min="3637" max="3638" width="11.8515625" style="97" customWidth="1"/>
    <col min="3639" max="3639" width="3.57421875" style="97" customWidth="1"/>
    <col min="3640" max="3641" width="11.8515625" style="97" customWidth="1"/>
    <col min="3642" max="3642" width="3.57421875" style="97" customWidth="1"/>
    <col min="3643" max="3644" width="11.8515625" style="97" customWidth="1"/>
    <col min="3645" max="3645" width="3.57421875" style="97" customWidth="1"/>
    <col min="3646" max="3647" width="11.8515625" style="97" customWidth="1"/>
    <col min="3648" max="3648" width="3.57421875" style="97" customWidth="1"/>
    <col min="3649" max="3650" width="11.8515625" style="97" customWidth="1"/>
    <col min="3651" max="3651" width="3.57421875" style="97" customWidth="1"/>
    <col min="3652" max="3653" width="11.8515625" style="97" customWidth="1"/>
    <col min="3654" max="3654" width="3.57421875" style="97" customWidth="1"/>
    <col min="3655" max="3848" width="9.140625" style="97" customWidth="1"/>
    <col min="3849" max="3849" width="4.7109375" style="97" customWidth="1"/>
    <col min="3850" max="3850" width="10.28125" style="97" customWidth="1"/>
    <col min="3851" max="3851" width="8.8515625" style="97" customWidth="1"/>
    <col min="3852" max="3853" width="4.7109375" style="97" customWidth="1"/>
    <col min="3854" max="3854" width="10.8515625" style="97" customWidth="1"/>
    <col min="3855" max="3855" width="9.00390625" style="97" bestFit="1" customWidth="1"/>
    <col min="3856" max="3856" width="12.421875" style="97" customWidth="1"/>
    <col min="3857" max="3857" width="12.8515625" style="97" customWidth="1"/>
    <col min="3858" max="3858" width="12.7109375" style="97" customWidth="1"/>
    <col min="3859" max="3859" width="7.28125" style="97" customWidth="1"/>
    <col min="3860" max="3860" width="12.7109375" style="97" customWidth="1"/>
    <col min="3861" max="3861" width="12.8515625" style="97" customWidth="1"/>
    <col min="3862" max="3862" width="7.57421875" style="97" customWidth="1"/>
    <col min="3863" max="3863" width="13.421875" style="97" customWidth="1"/>
    <col min="3864" max="3864" width="13.28125" style="97" customWidth="1"/>
    <col min="3865" max="3865" width="4.7109375" style="97" customWidth="1"/>
    <col min="3866" max="3867" width="11.8515625" style="97" customWidth="1"/>
    <col min="3868" max="3868" width="3.57421875" style="97" customWidth="1"/>
    <col min="3869" max="3870" width="11.8515625" style="97" customWidth="1"/>
    <col min="3871" max="3871" width="3.57421875" style="97" customWidth="1"/>
    <col min="3872" max="3873" width="11.8515625" style="97" customWidth="1"/>
    <col min="3874" max="3874" width="3.57421875" style="97" customWidth="1"/>
    <col min="3875" max="3876" width="11.8515625" style="97" customWidth="1"/>
    <col min="3877" max="3877" width="3.57421875" style="97" customWidth="1"/>
    <col min="3878" max="3879" width="11.8515625" style="97" customWidth="1"/>
    <col min="3880" max="3880" width="3.57421875" style="97" customWidth="1"/>
    <col min="3881" max="3882" width="11.8515625" style="97" customWidth="1"/>
    <col min="3883" max="3883" width="3.57421875" style="97" customWidth="1"/>
    <col min="3884" max="3885" width="11.8515625" style="97" customWidth="1"/>
    <col min="3886" max="3886" width="3.57421875" style="97" customWidth="1"/>
    <col min="3887" max="3888" width="11.8515625" style="97" customWidth="1"/>
    <col min="3889" max="3889" width="3.57421875" style="97" customWidth="1"/>
    <col min="3890" max="3891" width="11.8515625" style="97" customWidth="1"/>
    <col min="3892" max="3892" width="3.57421875" style="97" customWidth="1"/>
    <col min="3893" max="3894" width="11.8515625" style="97" customWidth="1"/>
    <col min="3895" max="3895" width="3.57421875" style="97" customWidth="1"/>
    <col min="3896" max="3897" width="11.8515625" style="97" customWidth="1"/>
    <col min="3898" max="3898" width="3.57421875" style="97" customWidth="1"/>
    <col min="3899" max="3900" width="11.8515625" style="97" customWidth="1"/>
    <col min="3901" max="3901" width="3.57421875" style="97" customWidth="1"/>
    <col min="3902" max="3903" width="11.8515625" style="97" customWidth="1"/>
    <col min="3904" max="3904" width="3.57421875" style="97" customWidth="1"/>
    <col min="3905" max="3906" width="11.8515625" style="97" customWidth="1"/>
    <col min="3907" max="3907" width="3.57421875" style="97" customWidth="1"/>
    <col min="3908" max="3909" width="11.8515625" style="97" customWidth="1"/>
    <col min="3910" max="3910" width="3.57421875" style="97" customWidth="1"/>
    <col min="3911" max="4104" width="9.140625" style="97" customWidth="1"/>
    <col min="4105" max="4105" width="4.7109375" style="97" customWidth="1"/>
    <col min="4106" max="4106" width="10.28125" style="97" customWidth="1"/>
    <col min="4107" max="4107" width="8.8515625" style="97" customWidth="1"/>
    <col min="4108" max="4109" width="4.7109375" style="97" customWidth="1"/>
    <col min="4110" max="4110" width="10.8515625" style="97" customWidth="1"/>
    <col min="4111" max="4111" width="9.00390625" style="97" bestFit="1" customWidth="1"/>
    <col min="4112" max="4112" width="12.421875" style="97" customWidth="1"/>
    <col min="4113" max="4113" width="12.8515625" style="97" customWidth="1"/>
    <col min="4114" max="4114" width="12.7109375" style="97" customWidth="1"/>
    <col min="4115" max="4115" width="7.28125" style="97" customWidth="1"/>
    <col min="4116" max="4116" width="12.7109375" style="97" customWidth="1"/>
    <col min="4117" max="4117" width="12.8515625" style="97" customWidth="1"/>
    <col min="4118" max="4118" width="7.57421875" style="97" customWidth="1"/>
    <col min="4119" max="4119" width="13.421875" style="97" customWidth="1"/>
    <col min="4120" max="4120" width="13.28125" style="97" customWidth="1"/>
    <col min="4121" max="4121" width="4.7109375" style="97" customWidth="1"/>
    <col min="4122" max="4123" width="11.8515625" style="97" customWidth="1"/>
    <col min="4124" max="4124" width="3.57421875" style="97" customWidth="1"/>
    <col min="4125" max="4126" width="11.8515625" style="97" customWidth="1"/>
    <col min="4127" max="4127" width="3.57421875" style="97" customWidth="1"/>
    <col min="4128" max="4129" width="11.8515625" style="97" customWidth="1"/>
    <col min="4130" max="4130" width="3.57421875" style="97" customWidth="1"/>
    <col min="4131" max="4132" width="11.8515625" style="97" customWidth="1"/>
    <col min="4133" max="4133" width="3.57421875" style="97" customWidth="1"/>
    <col min="4134" max="4135" width="11.8515625" style="97" customWidth="1"/>
    <col min="4136" max="4136" width="3.57421875" style="97" customWidth="1"/>
    <col min="4137" max="4138" width="11.8515625" style="97" customWidth="1"/>
    <col min="4139" max="4139" width="3.57421875" style="97" customWidth="1"/>
    <col min="4140" max="4141" width="11.8515625" style="97" customWidth="1"/>
    <col min="4142" max="4142" width="3.57421875" style="97" customWidth="1"/>
    <col min="4143" max="4144" width="11.8515625" style="97" customWidth="1"/>
    <col min="4145" max="4145" width="3.57421875" style="97" customWidth="1"/>
    <col min="4146" max="4147" width="11.8515625" style="97" customWidth="1"/>
    <col min="4148" max="4148" width="3.57421875" style="97" customWidth="1"/>
    <col min="4149" max="4150" width="11.8515625" style="97" customWidth="1"/>
    <col min="4151" max="4151" width="3.57421875" style="97" customWidth="1"/>
    <col min="4152" max="4153" width="11.8515625" style="97" customWidth="1"/>
    <col min="4154" max="4154" width="3.57421875" style="97" customWidth="1"/>
    <col min="4155" max="4156" width="11.8515625" style="97" customWidth="1"/>
    <col min="4157" max="4157" width="3.57421875" style="97" customWidth="1"/>
    <col min="4158" max="4159" width="11.8515625" style="97" customWidth="1"/>
    <col min="4160" max="4160" width="3.57421875" style="97" customWidth="1"/>
    <col min="4161" max="4162" width="11.8515625" style="97" customWidth="1"/>
    <col min="4163" max="4163" width="3.57421875" style="97" customWidth="1"/>
    <col min="4164" max="4165" width="11.8515625" style="97" customWidth="1"/>
    <col min="4166" max="4166" width="3.57421875" style="97" customWidth="1"/>
    <col min="4167" max="4360" width="9.140625" style="97" customWidth="1"/>
    <col min="4361" max="4361" width="4.7109375" style="97" customWidth="1"/>
    <col min="4362" max="4362" width="10.28125" style="97" customWidth="1"/>
    <col min="4363" max="4363" width="8.8515625" style="97" customWidth="1"/>
    <col min="4364" max="4365" width="4.7109375" style="97" customWidth="1"/>
    <col min="4366" max="4366" width="10.8515625" style="97" customWidth="1"/>
    <col min="4367" max="4367" width="9.00390625" style="97" bestFit="1" customWidth="1"/>
    <col min="4368" max="4368" width="12.421875" style="97" customWidth="1"/>
    <col min="4369" max="4369" width="12.8515625" style="97" customWidth="1"/>
    <col min="4370" max="4370" width="12.7109375" style="97" customWidth="1"/>
    <col min="4371" max="4371" width="7.28125" style="97" customWidth="1"/>
    <col min="4372" max="4372" width="12.7109375" style="97" customWidth="1"/>
    <col min="4373" max="4373" width="12.8515625" style="97" customWidth="1"/>
    <col min="4374" max="4374" width="7.57421875" style="97" customWidth="1"/>
    <col min="4375" max="4375" width="13.421875" style="97" customWidth="1"/>
    <col min="4376" max="4376" width="13.28125" style="97" customWidth="1"/>
    <col min="4377" max="4377" width="4.7109375" style="97" customWidth="1"/>
    <col min="4378" max="4379" width="11.8515625" style="97" customWidth="1"/>
    <col min="4380" max="4380" width="3.57421875" style="97" customWidth="1"/>
    <col min="4381" max="4382" width="11.8515625" style="97" customWidth="1"/>
    <col min="4383" max="4383" width="3.57421875" style="97" customWidth="1"/>
    <col min="4384" max="4385" width="11.8515625" style="97" customWidth="1"/>
    <col min="4386" max="4386" width="3.57421875" style="97" customWidth="1"/>
    <col min="4387" max="4388" width="11.8515625" style="97" customWidth="1"/>
    <col min="4389" max="4389" width="3.57421875" style="97" customWidth="1"/>
    <col min="4390" max="4391" width="11.8515625" style="97" customWidth="1"/>
    <col min="4392" max="4392" width="3.57421875" style="97" customWidth="1"/>
    <col min="4393" max="4394" width="11.8515625" style="97" customWidth="1"/>
    <col min="4395" max="4395" width="3.57421875" style="97" customWidth="1"/>
    <col min="4396" max="4397" width="11.8515625" style="97" customWidth="1"/>
    <col min="4398" max="4398" width="3.57421875" style="97" customWidth="1"/>
    <col min="4399" max="4400" width="11.8515625" style="97" customWidth="1"/>
    <col min="4401" max="4401" width="3.57421875" style="97" customWidth="1"/>
    <col min="4402" max="4403" width="11.8515625" style="97" customWidth="1"/>
    <col min="4404" max="4404" width="3.57421875" style="97" customWidth="1"/>
    <col min="4405" max="4406" width="11.8515625" style="97" customWidth="1"/>
    <col min="4407" max="4407" width="3.57421875" style="97" customWidth="1"/>
    <col min="4408" max="4409" width="11.8515625" style="97" customWidth="1"/>
    <col min="4410" max="4410" width="3.57421875" style="97" customWidth="1"/>
    <col min="4411" max="4412" width="11.8515625" style="97" customWidth="1"/>
    <col min="4413" max="4413" width="3.57421875" style="97" customWidth="1"/>
    <col min="4414" max="4415" width="11.8515625" style="97" customWidth="1"/>
    <col min="4416" max="4416" width="3.57421875" style="97" customWidth="1"/>
    <col min="4417" max="4418" width="11.8515625" style="97" customWidth="1"/>
    <col min="4419" max="4419" width="3.57421875" style="97" customWidth="1"/>
    <col min="4420" max="4421" width="11.8515625" style="97" customWidth="1"/>
    <col min="4422" max="4422" width="3.57421875" style="97" customWidth="1"/>
    <col min="4423" max="4616" width="9.140625" style="97" customWidth="1"/>
    <col min="4617" max="4617" width="4.7109375" style="97" customWidth="1"/>
    <col min="4618" max="4618" width="10.28125" style="97" customWidth="1"/>
    <col min="4619" max="4619" width="8.8515625" style="97" customWidth="1"/>
    <col min="4620" max="4621" width="4.7109375" style="97" customWidth="1"/>
    <col min="4622" max="4622" width="10.8515625" style="97" customWidth="1"/>
    <col min="4623" max="4623" width="9.00390625" style="97" bestFit="1" customWidth="1"/>
    <col min="4624" max="4624" width="12.421875" style="97" customWidth="1"/>
    <col min="4625" max="4625" width="12.8515625" style="97" customWidth="1"/>
    <col min="4626" max="4626" width="12.7109375" style="97" customWidth="1"/>
    <col min="4627" max="4627" width="7.28125" style="97" customWidth="1"/>
    <col min="4628" max="4628" width="12.7109375" style="97" customWidth="1"/>
    <col min="4629" max="4629" width="12.8515625" style="97" customWidth="1"/>
    <col min="4630" max="4630" width="7.57421875" style="97" customWidth="1"/>
    <col min="4631" max="4631" width="13.421875" style="97" customWidth="1"/>
    <col min="4632" max="4632" width="13.28125" style="97" customWidth="1"/>
    <col min="4633" max="4633" width="4.7109375" style="97" customWidth="1"/>
    <col min="4634" max="4635" width="11.8515625" style="97" customWidth="1"/>
    <col min="4636" max="4636" width="3.57421875" style="97" customWidth="1"/>
    <col min="4637" max="4638" width="11.8515625" style="97" customWidth="1"/>
    <col min="4639" max="4639" width="3.57421875" style="97" customWidth="1"/>
    <col min="4640" max="4641" width="11.8515625" style="97" customWidth="1"/>
    <col min="4642" max="4642" width="3.57421875" style="97" customWidth="1"/>
    <col min="4643" max="4644" width="11.8515625" style="97" customWidth="1"/>
    <col min="4645" max="4645" width="3.57421875" style="97" customWidth="1"/>
    <col min="4646" max="4647" width="11.8515625" style="97" customWidth="1"/>
    <col min="4648" max="4648" width="3.57421875" style="97" customWidth="1"/>
    <col min="4649" max="4650" width="11.8515625" style="97" customWidth="1"/>
    <col min="4651" max="4651" width="3.57421875" style="97" customWidth="1"/>
    <col min="4652" max="4653" width="11.8515625" style="97" customWidth="1"/>
    <col min="4654" max="4654" width="3.57421875" style="97" customWidth="1"/>
    <col min="4655" max="4656" width="11.8515625" style="97" customWidth="1"/>
    <col min="4657" max="4657" width="3.57421875" style="97" customWidth="1"/>
    <col min="4658" max="4659" width="11.8515625" style="97" customWidth="1"/>
    <col min="4660" max="4660" width="3.57421875" style="97" customWidth="1"/>
    <col min="4661" max="4662" width="11.8515625" style="97" customWidth="1"/>
    <col min="4663" max="4663" width="3.57421875" style="97" customWidth="1"/>
    <col min="4664" max="4665" width="11.8515625" style="97" customWidth="1"/>
    <col min="4666" max="4666" width="3.57421875" style="97" customWidth="1"/>
    <col min="4667" max="4668" width="11.8515625" style="97" customWidth="1"/>
    <col min="4669" max="4669" width="3.57421875" style="97" customWidth="1"/>
    <col min="4670" max="4671" width="11.8515625" style="97" customWidth="1"/>
    <col min="4672" max="4672" width="3.57421875" style="97" customWidth="1"/>
    <col min="4673" max="4674" width="11.8515625" style="97" customWidth="1"/>
    <col min="4675" max="4675" width="3.57421875" style="97" customWidth="1"/>
    <col min="4676" max="4677" width="11.8515625" style="97" customWidth="1"/>
    <col min="4678" max="4678" width="3.57421875" style="97" customWidth="1"/>
    <col min="4679" max="4872" width="9.140625" style="97" customWidth="1"/>
    <col min="4873" max="4873" width="4.7109375" style="97" customWidth="1"/>
    <col min="4874" max="4874" width="10.28125" style="97" customWidth="1"/>
    <col min="4875" max="4875" width="8.8515625" style="97" customWidth="1"/>
    <col min="4876" max="4877" width="4.7109375" style="97" customWidth="1"/>
    <col min="4878" max="4878" width="10.8515625" style="97" customWidth="1"/>
    <col min="4879" max="4879" width="9.00390625" style="97" bestFit="1" customWidth="1"/>
    <col min="4880" max="4880" width="12.421875" style="97" customWidth="1"/>
    <col min="4881" max="4881" width="12.8515625" style="97" customWidth="1"/>
    <col min="4882" max="4882" width="12.7109375" style="97" customWidth="1"/>
    <col min="4883" max="4883" width="7.28125" style="97" customWidth="1"/>
    <col min="4884" max="4884" width="12.7109375" style="97" customWidth="1"/>
    <col min="4885" max="4885" width="12.8515625" style="97" customWidth="1"/>
    <col min="4886" max="4886" width="7.57421875" style="97" customWidth="1"/>
    <col min="4887" max="4887" width="13.421875" style="97" customWidth="1"/>
    <col min="4888" max="4888" width="13.28125" style="97" customWidth="1"/>
    <col min="4889" max="4889" width="4.7109375" style="97" customWidth="1"/>
    <col min="4890" max="4891" width="11.8515625" style="97" customWidth="1"/>
    <col min="4892" max="4892" width="3.57421875" style="97" customWidth="1"/>
    <col min="4893" max="4894" width="11.8515625" style="97" customWidth="1"/>
    <col min="4895" max="4895" width="3.57421875" style="97" customWidth="1"/>
    <col min="4896" max="4897" width="11.8515625" style="97" customWidth="1"/>
    <col min="4898" max="4898" width="3.57421875" style="97" customWidth="1"/>
    <col min="4899" max="4900" width="11.8515625" style="97" customWidth="1"/>
    <col min="4901" max="4901" width="3.57421875" style="97" customWidth="1"/>
    <col min="4902" max="4903" width="11.8515625" style="97" customWidth="1"/>
    <col min="4904" max="4904" width="3.57421875" style="97" customWidth="1"/>
    <col min="4905" max="4906" width="11.8515625" style="97" customWidth="1"/>
    <col min="4907" max="4907" width="3.57421875" style="97" customWidth="1"/>
    <col min="4908" max="4909" width="11.8515625" style="97" customWidth="1"/>
    <col min="4910" max="4910" width="3.57421875" style="97" customWidth="1"/>
    <col min="4911" max="4912" width="11.8515625" style="97" customWidth="1"/>
    <col min="4913" max="4913" width="3.57421875" style="97" customWidth="1"/>
    <col min="4914" max="4915" width="11.8515625" style="97" customWidth="1"/>
    <col min="4916" max="4916" width="3.57421875" style="97" customWidth="1"/>
    <col min="4917" max="4918" width="11.8515625" style="97" customWidth="1"/>
    <col min="4919" max="4919" width="3.57421875" style="97" customWidth="1"/>
    <col min="4920" max="4921" width="11.8515625" style="97" customWidth="1"/>
    <col min="4922" max="4922" width="3.57421875" style="97" customWidth="1"/>
    <col min="4923" max="4924" width="11.8515625" style="97" customWidth="1"/>
    <col min="4925" max="4925" width="3.57421875" style="97" customWidth="1"/>
    <col min="4926" max="4927" width="11.8515625" style="97" customWidth="1"/>
    <col min="4928" max="4928" width="3.57421875" style="97" customWidth="1"/>
    <col min="4929" max="4930" width="11.8515625" style="97" customWidth="1"/>
    <col min="4931" max="4931" width="3.57421875" style="97" customWidth="1"/>
    <col min="4932" max="4933" width="11.8515625" style="97" customWidth="1"/>
    <col min="4934" max="4934" width="3.57421875" style="97" customWidth="1"/>
    <col min="4935" max="5128" width="9.140625" style="97" customWidth="1"/>
    <col min="5129" max="5129" width="4.7109375" style="97" customWidth="1"/>
    <col min="5130" max="5130" width="10.28125" style="97" customWidth="1"/>
    <col min="5131" max="5131" width="8.8515625" style="97" customWidth="1"/>
    <col min="5132" max="5133" width="4.7109375" style="97" customWidth="1"/>
    <col min="5134" max="5134" width="10.8515625" style="97" customWidth="1"/>
    <col min="5135" max="5135" width="9.00390625" style="97" bestFit="1" customWidth="1"/>
    <col min="5136" max="5136" width="12.421875" style="97" customWidth="1"/>
    <col min="5137" max="5137" width="12.8515625" style="97" customWidth="1"/>
    <col min="5138" max="5138" width="12.7109375" style="97" customWidth="1"/>
    <col min="5139" max="5139" width="7.28125" style="97" customWidth="1"/>
    <col min="5140" max="5140" width="12.7109375" style="97" customWidth="1"/>
    <col min="5141" max="5141" width="12.8515625" style="97" customWidth="1"/>
    <col min="5142" max="5142" width="7.57421875" style="97" customWidth="1"/>
    <col min="5143" max="5143" width="13.421875" style="97" customWidth="1"/>
    <col min="5144" max="5144" width="13.28125" style="97" customWidth="1"/>
    <col min="5145" max="5145" width="4.7109375" style="97" customWidth="1"/>
    <col min="5146" max="5147" width="11.8515625" style="97" customWidth="1"/>
    <col min="5148" max="5148" width="3.57421875" style="97" customWidth="1"/>
    <col min="5149" max="5150" width="11.8515625" style="97" customWidth="1"/>
    <col min="5151" max="5151" width="3.57421875" style="97" customWidth="1"/>
    <col min="5152" max="5153" width="11.8515625" style="97" customWidth="1"/>
    <col min="5154" max="5154" width="3.57421875" style="97" customWidth="1"/>
    <col min="5155" max="5156" width="11.8515625" style="97" customWidth="1"/>
    <col min="5157" max="5157" width="3.57421875" style="97" customWidth="1"/>
    <col min="5158" max="5159" width="11.8515625" style="97" customWidth="1"/>
    <col min="5160" max="5160" width="3.57421875" style="97" customWidth="1"/>
    <col min="5161" max="5162" width="11.8515625" style="97" customWidth="1"/>
    <col min="5163" max="5163" width="3.57421875" style="97" customWidth="1"/>
    <col min="5164" max="5165" width="11.8515625" style="97" customWidth="1"/>
    <col min="5166" max="5166" width="3.57421875" style="97" customWidth="1"/>
    <col min="5167" max="5168" width="11.8515625" style="97" customWidth="1"/>
    <col min="5169" max="5169" width="3.57421875" style="97" customWidth="1"/>
    <col min="5170" max="5171" width="11.8515625" style="97" customWidth="1"/>
    <col min="5172" max="5172" width="3.57421875" style="97" customWidth="1"/>
    <col min="5173" max="5174" width="11.8515625" style="97" customWidth="1"/>
    <col min="5175" max="5175" width="3.57421875" style="97" customWidth="1"/>
    <col min="5176" max="5177" width="11.8515625" style="97" customWidth="1"/>
    <col min="5178" max="5178" width="3.57421875" style="97" customWidth="1"/>
    <col min="5179" max="5180" width="11.8515625" style="97" customWidth="1"/>
    <col min="5181" max="5181" width="3.57421875" style="97" customWidth="1"/>
    <col min="5182" max="5183" width="11.8515625" style="97" customWidth="1"/>
    <col min="5184" max="5184" width="3.57421875" style="97" customWidth="1"/>
    <col min="5185" max="5186" width="11.8515625" style="97" customWidth="1"/>
    <col min="5187" max="5187" width="3.57421875" style="97" customWidth="1"/>
    <col min="5188" max="5189" width="11.8515625" style="97" customWidth="1"/>
    <col min="5190" max="5190" width="3.57421875" style="97" customWidth="1"/>
    <col min="5191" max="5384" width="9.140625" style="97" customWidth="1"/>
    <col min="5385" max="5385" width="4.7109375" style="97" customWidth="1"/>
    <col min="5386" max="5386" width="10.28125" style="97" customWidth="1"/>
    <col min="5387" max="5387" width="8.8515625" style="97" customWidth="1"/>
    <col min="5388" max="5389" width="4.7109375" style="97" customWidth="1"/>
    <col min="5390" max="5390" width="10.8515625" style="97" customWidth="1"/>
    <col min="5391" max="5391" width="9.00390625" style="97" bestFit="1" customWidth="1"/>
    <col min="5392" max="5392" width="12.421875" style="97" customWidth="1"/>
    <col min="5393" max="5393" width="12.8515625" style="97" customWidth="1"/>
    <col min="5394" max="5394" width="12.7109375" style="97" customWidth="1"/>
    <col min="5395" max="5395" width="7.28125" style="97" customWidth="1"/>
    <col min="5396" max="5396" width="12.7109375" style="97" customWidth="1"/>
    <col min="5397" max="5397" width="12.8515625" style="97" customWidth="1"/>
    <col min="5398" max="5398" width="7.57421875" style="97" customWidth="1"/>
    <col min="5399" max="5399" width="13.421875" style="97" customWidth="1"/>
    <col min="5400" max="5400" width="13.28125" style="97" customWidth="1"/>
    <col min="5401" max="5401" width="4.7109375" style="97" customWidth="1"/>
    <col min="5402" max="5403" width="11.8515625" style="97" customWidth="1"/>
    <col min="5404" max="5404" width="3.57421875" style="97" customWidth="1"/>
    <col min="5405" max="5406" width="11.8515625" style="97" customWidth="1"/>
    <col min="5407" max="5407" width="3.57421875" style="97" customWidth="1"/>
    <col min="5408" max="5409" width="11.8515625" style="97" customWidth="1"/>
    <col min="5410" max="5410" width="3.57421875" style="97" customWidth="1"/>
    <col min="5411" max="5412" width="11.8515625" style="97" customWidth="1"/>
    <col min="5413" max="5413" width="3.57421875" style="97" customWidth="1"/>
    <col min="5414" max="5415" width="11.8515625" style="97" customWidth="1"/>
    <col min="5416" max="5416" width="3.57421875" style="97" customWidth="1"/>
    <col min="5417" max="5418" width="11.8515625" style="97" customWidth="1"/>
    <col min="5419" max="5419" width="3.57421875" style="97" customWidth="1"/>
    <col min="5420" max="5421" width="11.8515625" style="97" customWidth="1"/>
    <col min="5422" max="5422" width="3.57421875" style="97" customWidth="1"/>
    <col min="5423" max="5424" width="11.8515625" style="97" customWidth="1"/>
    <col min="5425" max="5425" width="3.57421875" style="97" customWidth="1"/>
    <col min="5426" max="5427" width="11.8515625" style="97" customWidth="1"/>
    <col min="5428" max="5428" width="3.57421875" style="97" customWidth="1"/>
    <col min="5429" max="5430" width="11.8515625" style="97" customWidth="1"/>
    <col min="5431" max="5431" width="3.57421875" style="97" customWidth="1"/>
    <col min="5432" max="5433" width="11.8515625" style="97" customWidth="1"/>
    <col min="5434" max="5434" width="3.57421875" style="97" customWidth="1"/>
    <col min="5435" max="5436" width="11.8515625" style="97" customWidth="1"/>
    <col min="5437" max="5437" width="3.57421875" style="97" customWidth="1"/>
    <col min="5438" max="5439" width="11.8515625" style="97" customWidth="1"/>
    <col min="5440" max="5440" width="3.57421875" style="97" customWidth="1"/>
    <col min="5441" max="5442" width="11.8515625" style="97" customWidth="1"/>
    <col min="5443" max="5443" width="3.57421875" style="97" customWidth="1"/>
    <col min="5444" max="5445" width="11.8515625" style="97" customWidth="1"/>
    <col min="5446" max="5446" width="3.57421875" style="97" customWidth="1"/>
    <col min="5447" max="5640" width="9.140625" style="97" customWidth="1"/>
    <col min="5641" max="5641" width="4.7109375" style="97" customWidth="1"/>
    <col min="5642" max="5642" width="10.28125" style="97" customWidth="1"/>
    <col min="5643" max="5643" width="8.8515625" style="97" customWidth="1"/>
    <col min="5644" max="5645" width="4.7109375" style="97" customWidth="1"/>
    <col min="5646" max="5646" width="10.8515625" style="97" customWidth="1"/>
    <col min="5647" max="5647" width="9.00390625" style="97" bestFit="1" customWidth="1"/>
    <col min="5648" max="5648" width="12.421875" style="97" customWidth="1"/>
    <col min="5649" max="5649" width="12.8515625" style="97" customWidth="1"/>
    <col min="5650" max="5650" width="12.7109375" style="97" customWidth="1"/>
    <col min="5651" max="5651" width="7.28125" style="97" customWidth="1"/>
    <col min="5652" max="5652" width="12.7109375" style="97" customWidth="1"/>
    <col min="5653" max="5653" width="12.8515625" style="97" customWidth="1"/>
    <col min="5654" max="5654" width="7.57421875" style="97" customWidth="1"/>
    <col min="5655" max="5655" width="13.421875" style="97" customWidth="1"/>
    <col min="5656" max="5656" width="13.28125" style="97" customWidth="1"/>
    <col min="5657" max="5657" width="4.7109375" style="97" customWidth="1"/>
    <col min="5658" max="5659" width="11.8515625" style="97" customWidth="1"/>
    <col min="5660" max="5660" width="3.57421875" style="97" customWidth="1"/>
    <col min="5661" max="5662" width="11.8515625" style="97" customWidth="1"/>
    <col min="5663" max="5663" width="3.57421875" style="97" customWidth="1"/>
    <col min="5664" max="5665" width="11.8515625" style="97" customWidth="1"/>
    <col min="5666" max="5666" width="3.57421875" style="97" customWidth="1"/>
    <col min="5667" max="5668" width="11.8515625" style="97" customWidth="1"/>
    <col min="5669" max="5669" width="3.57421875" style="97" customWidth="1"/>
    <col min="5670" max="5671" width="11.8515625" style="97" customWidth="1"/>
    <col min="5672" max="5672" width="3.57421875" style="97" customWidth="1"/>
    <col min="5673" max="5674" width="11.8515625" style="97" customWidth="1"/>
    <col min="5675" max="5675" width="3.57421875" style="97" customWidth="1"/>
    <col min="5676" max="5677" width="11.8515625" style="97" customWidth="1"/>
    <col min="5678" max="5678" width="3.57421875" style="97" customWidth="1"/>
    <col min="5679" max="5680" width="11.8515625" style="97" customWidth="1"/>
    <col min="5681" max="5681" width="3.57421875" style="97" customWidth="1"/>
    <col min="5682" max="5683" width="11.8515625" style="97" customWidth="1"/>
    <col min="5684" max="5684" width="3.57421875" style="97" customWidth="1"/>
    <col min="5685" max="5686" width="11.8515625" style="97" customWidth="1"/>
    <col min="5687" max="5687" width="3.57421875" style="97" customWidth="1"/>
    <col min="5688" max="5689" width="11.8515625" style="97" customWidth="1"/>
    <col min="5690" max="5690" width="3.57421875" style="97" customWidth="1"/>
    <col min="5691" max="5692" width="11.8515625" style="97" customWidth="1"/>
    <col min="5693" max="5693" width="3.57421875" style="97" customWidth="1"/>
    <col min="5694" max="5695" width="11.8515625" style="97" customWidth="1"/>
    <col min="5696" max="5696" width="3.57421875" style="97" customWidth="1"/>
    <col min="5697" max="5698" width="11.8515625" style="97" customWidth="1"/>
    <col min="5699" max="5699" width="3.57421875" style="97" customWidth="1"/>
    <col min="5700" max="5701" width="11.8515625" style="97" customWidth="1"/>
    <col min="5702" max="5702" width="3.57421875" style="97" customWidth="1"/>
    <col min="5703" max="5896" width="9.140625" style="97" customWidth="1"/>
    <col min="5897" max="5897" width="4.7109375" style="97" customWidth="1"/>
    <col min="5898" max="5898" width="10.28125" style="97" customWidth="1"/>
    <col min="5899" max="5899" width="8.8515625" style="97" customWidth="1"/>
    <col min="5900" max="5901" width="4.7109375" style="97" customWidth="1"/>
    <col min="5902" max="5902" width="10.8515625" style="97" customWidth="1"/>
    <col min="5903" max="5903" width="9.00390625" style="97" bestFit="1" customWidth="1"/>
    <col min="5904" max="5904" width="12.421875" style="97" customWidth="1"/>
    <col min="5905" max="5905" width="12.8515625" style="97" customWidth="1"/>
    <col min="5906" max="5906" width="12.7109375" style="97" customWidth="1"/>
    <col min="5907" max="5907" width="7.28125" style="97" customWidth="1"/>
    <col min="5908" max="5908" width="12.7109375" style="97" customWidth="1"/>
    <col min="5909" max="5909" width="12.8515625" style="97" customWidth="1"/>
    <col min="5910" max="5910" width="7.57421875" style="97" customWidth="1"/>
    <col min="5911" max="5911" width="13.421875" style="97" customWidth="1"/>
    <col min="5912" max="5912" width="13.28125" style="97" customWidth="1"/>
    <col min="5913" max="5913" width="4.7109375" style="97" customWidth="1"/>
    <col min="5914" max="5915" width="11.8515625" style="97" customWidth="1"/>
    <col min="5916" max="5916" width="3.57421875" style="97" customWidth="1"/>
    <col min="5917" max="5918" width="11.8515625" style="97" customWidth="1"/>
    <col min="5919" max="5919" width="3.57421875" style="97" customWidth="1"/>
    <col min="5920" max="5921" width="11.8515625" style="97" customWidth="1"/>
    <col min="5922" max="5922" width="3.57421875" style="97" customWidth="1"/>
    <col min="5923" max="5924" width="11.8515625" style="97" customWidth="1"/>
    <col min="5925" max="5925" width="3.57421875" style="97" customWidth="1"/>
    <col min="5926" max="5927" width="11.8515625" style="97" customWidth="1"/>
    <col min="5928" max="5928" width="3.57421875" style="97" customWidth="1"/>
    <col min="5929" max="5930" width="11.8515625" style="97" customWidth="1"/>
    <col min="5931" max="5931" width="3.57421875" style="97" customWidth="1"/>
    <col min="5932" max="5933" width="11.8515625" style="97" customWidth="1"/>
    <col min="5934" max="5934" width="3.57421875" style="97" customWidth="1"/>
    <col min="5935" max="5936" width="11.8515625" style="97" customWidth="1"/>
    <col min="5937" max="5937" width="3.57421875" style="97" customWidth="1"/>
    <col min="5938" max="5939" width="11.8515625" style="97" customWidth="1"/>
    <col min="5940" max="5940" width="3.57421875" style="97" customWidth="1"/>
    <col min="5941" max="5942" width="11.8515625" style="97" customWidth="1"/>
    <col min="5943" max="5943" width="3.57421875" style="97" customWidth="1"/>
    <col min="5944" max="5945" width="11.8515625" style="97" customWidth="1"/>
    <col min="5946" max="5946" width="3.57421875" style="97" customWidth="1"/>
    <col min="5947" max="5948" width="11.8515625" style="97" customWidth="1"/>
    <col min="5949" max="5949" width="3.57421875" style="97" customWidth="1"/>
    <col min="5950" max="5951" width="11.8515625" style="97" customWidth="1"/>
    <col min="5952" max="5952" width="3.57421875" style="97" customWidth="1"/>
    <col min="5953" max="5954" width="11.8515625" style="97" customWidth="1"/>
    <col min="5955" max="5955" width="3.57421875" style="97" customWidth="1"/>
    <col min="5956" max="5957" width="11.8515625" style="97" customWidth="1"/>
    <col min="5958" max="5958" width="3.57421875" style="97" customWidth="1"/>
    <col min="5959" max="6152" width="9.140625" style="97" customWidth="1"/>
    <col min="6153" max="6153" width="4.7109375" style="97" customWidth="1"/>
    <col min="6154" max="6154" width="10.28125" style="97" customWidth="1"/>
    <col min="6155" max="6155" width="8.8515625" style="97" customWidth="1"/>
    <col min="6156" max="6157" width="4.7109375" style="97" customWidth="1"/>
    <col min="6158" max="6158" width="10.8515625" style="97" customWidth="1"/>
    <col min="6159" max="6159" width="9.00390625" style="97" bestFit="1" customWidth="1"/>
    <col min="6160" max="6160" width="12.421875" style="97" customWidth="1"/>
    <col min="6161" max="6161" width="12.8515625" style="97" customWidth="1"/>
    <col min="6162" max="6162" width="12.7109375" style="97" customWidth="1"/>
    <col min="6163" max="6163" width="7.28125" style="97" customWidth="1"/>
    <col min="6164" max="6164" width="12.7109375" style="97" customWidth="1"/>
    <col min="6165" max="6165" width="12.8515625" style="97" customWidth="1"/>
    <col min="6166" max="6166" width="7.57421875" style="97" customWidth="1"/>
    <col min="6167" max="6167" width="13.421875" style="97" customWidth="1"/>
    <col min="6168" max="6168" width="13.28125" style="97" customWidth="1"/>
    <col min="6169" max="6169" width="4.7109375" style="97" customWidth="1"/>
    <col min="6170" max="6171" width="11.8515625" style="97" customWidth="1"/>
    <col min="6172" max="6172" width="3.57421875" style="97" customWidth="1"/>
    <col min="6173" max="6174" width="11.8515625" style="97" customWidth="1"/>
    <col min="6175" max="6175" width="3.57421875" style="97" customWidth="1"/>
    <col min="6176" max="6177" width="11.8515625" style="97" customWidth="1"/>
    <col min="6178" max="6178" width="3.57421875" style="97" customWidth="1"/>
    <col min="6179" max="6180" width="11.8515625" style="97" customWidth="1"/>
    <col min="6181" max="6181" width="3.57421875" style="97" customWidth="1"/>
    <col min="6182" max="6183" width="11.8515625" style="97" customWidth="1"/>
    <col min="6184" max="6184" width="3.57421875" style="97" customWidth="1"/>
    <col min="6185" max="6186" width="11.8515625" style="97" customWidth="1"/>
    <col min="6187" max="6187" width="3.57421875" style="97" customWidth="1"/>
    <col min="6188" max="6189" width="11.8515625" style="97" customWidth="1"/>
    <col min="6190" max="6190" width="3.57421875" style="97" customWidth="1"/>
    <col min="6191" max="6192" width="11.8515625" style="97" customWidth="1"/>
    <col min="6193" max="6193" width="3.57421875" style="97" customWidth="1"/>
    <col min="6194" max="6195" width="11.8515625" style="97" customWidth="1"/>
    <col min="6196" max="6196" width="3.57421875" style="97" customWidth="1"/>
    <col min="6197" max="6198" width="11.8515625" style="97" customWidth="1"/>
    <col min="6199" max="6199" width="3.57421875" style="97" customWidth="1"/>
    <col min="6200" max="6201" width="11.8515625" style="97" customWidth="1"/>
    <col min="6202" max="6202" width="3.57421875" style="97" customWidth="1"/>
    <col min="6203" max="6204" width="11.8515625" style="97" customWidth="1"/>
    <col min="6205" max="6205" width="3.57421875" style="97" customWidth="1"/>
    <col min="6206" max="6207" width="11.8515625" style="97" customWidth="1"/>
    <col min="6208" max="6208" width="3.57421875" style="97" customWidth="1"/>
    <col min="6209" max="6210" width="11.8515625" style="97" customWidth="1"/>
    <col min="6211" max="6211" width="3.57421875" style="97" customWidth="1"/>
    <col min="6212" max="6213" width="11.8515625" style="97" customWidth="1"/>
    <col min="6214" max="6214" width="3.57421875" style="97" customWidth="1"/>
    <col min="6215" max="6408" width="9.140625" style="97" customWidth="1"/>
    <col min="6409" max="6409" width="4.7109375" style="97" customWidth="1"/>
    <col min="6410" max="6410" width="10.28125" style="97" customWidth="1"/>
    <col min="6411" max="6411" width="8.8515625" style="97" customWidth="1"/>
    <col min="6412" max="6413" width="4.7109375" style="97" customWidth="1"/>
    <col min="6414" max="6414" width="10.8515625" style="97" customWidth="1"/>
    <col min="6415" max="6415" width="9.00390625" style="97" bestFit="1" customWidth="1"/>
    <col min="6416" max="6416" width="12.421875" style="97" customWidth="1"/>
    <col min="6417" max="6417" width="12.8515625" style="97" customWidth="1"/>
    <col min="6418" max="6418" width="12.7109375" style="97" customWidth="1"/>
    <col min="6419" max="6419" width="7.28125" style="97" customWidth="1"/>
    <col min="6420" max="6420" width="12.7109375" style="97" customWidth="1"/>
    <col min="6421" max="6421" width="12.8515625" style="97" customWidth="1"/>
    <col min="6422" max="6422" width="7.57421875" style="97" customWidth="1"/>
    <col min="6423" max="6423" width="13.421875" style="97" customWidth="1"/>
    <col min="6424" max="6424" width="13.28125" style="97" customWidth="1"/>
    <col min="6425" max="6425" width="4.7109375" style="97" customWidth="1"/>
    <col min="6426" max="6427" width="11.8515625" style="97" customWidth="1"/>
    <col min="6428" max="6428" width="3.57421875" style="97" customWidth="1"/>
    <col min="6429" max="6430" width="11.8515625" style="97" customWidth="1"/>
    <col min="6431" max="6431" width="3.57421875" style="97" customWidth="1"/>
    <col min="6432" max="6433" width="11.8515625" style="97" customWidth="1"/>
    <col min="6434" max="6434" width="3.57421875" style="97" customWidth="1"/>
    <col min="6435" max="6436" width="11.8515625" style="97" customWidth="1"/>
    <col min="6437" max="6437" width="3.57421875" style="97" customWidth="1"/>
    <col min="6438" max="6439" width="11.8515625" style="97" customWidth="1"/>
    <col min="6440" max="6440" width="3.57421875" style="97" customWidth="1"/>
    <col min="6441" max="6442" width="11.8515625" style="97" customWidth="1"/>
    <col min="6443" max="6443" width="3.57421875" style="97" customWidth="1"/>
    <col min="6444" max="6445" width="11.8515625" style="97" customWidth="1"/>
    <col min="6446" max="6446" width="3.57421875" style="97" customWidth="1"/>
    <col min="6447" max="6448" width="11.8515625" style="97" customWidth="1"/>
    <col min="6449" max="6449" width="3.57421875" style="97" customWidth="1"/>
    <col min="6450" max="6451" width="11.8515625" style="97" customWidth="1"/>
    <col min="6452" max="6452" width="3.57421875" style="97" customWidth="1"/>
    <col min="6453" max="6454" width="11.8515625" style="97" customWidth="1"/>
    <col min="6455" max="6455" width="3.57421875" style="97" customWidth="1"/>
    <col min="6456" max="6457" width="11.8515625" style="97" customWidth="1"/>
    <col min="6458" max="6458" width="3.57421875" style="97" customWidth="1"/>
    <col min="6459" max="6460" width="11.8515625" style="97" customWidth="1"/>
    <col min="6461" max="6461" width="3.57421875" style="97" customWidth="1"/>
    <col min="6462" max="6463" width="11.8515625" style="97" customWidth="1"/>
    <col min="6464" max="6464" width="3.57421875" style="97" customWidth="1"/>
    <col min="6465" max="6466" width="11.8515625" style="97" customWidth="1"/>
    <col min="6467" max="6467" width="3.57421875" style="97" customWidth="1"/>
    <col min="6468" max="6469" width="11.8515625" style="97" customWidth="1"/>
    <col min="6470" max="6470" width="3.57421875" style="97" customWidth="1"/>
    <col min="6471" max="6664" width="9.140625" style="97" customWidth="1"/>
    <col min="6665" max="6665" width="4.7109375" style="97" customWidth="1"/>
    <col min="6666" max="6666" width="10.28125" style="97" customWidth="1"/>
    <col min="6667" max="6667" width="8.8515625" style="97" customWidth="1"/>
    <col min="6668" max="6669" width="4.7109375" style="97" customWidth="1"/>
    <col min="6670" max="6670" width="10.8515625" style="97" customWidth="1"/>
    <col min="6671" max="6671" width="9.00390625" style="97" bestFit="1" customWidth="1"/>
    <col min="6672" max="6672" width="12.421875" style="97" customWidth="1"/>
    <col min="6673" max="6673" width="12.8515625" style="97" customWidth="1"/>
    <col min="6674" max="6674" width="12.7109375" style="97" customWidth="1"/>
    <col min="6675" max="6675" width="7.28125" style="97" customWidth="1"/>
    <col min="6676" max="6676" width="12.7109375" style="97" customWidth="1"/>
    <col min="6677" max="6677" width="12.8515625" style="97" customWidth="1"/>
    <col min="6678" max="6678" width="7.57421875" style="97" customWidth="1"/>
    <col min="6679" max="6679" width="13.421875" style="97" customWidth="1"/>
    <col min="6680" max="6680" width="13.28125" style="97" customWidth="1"/>
    <col min="6681" max="6681" width="4.7109375" style="97" customWidth="1"/>
    <col min="6682" max="6683" width="11.8515625" style="97" customWidth="1"/>
    <col min="6684" max="6684" width="3.57421875" style="97" customWidth="1"/>
    <col min="6685" max="6686" width="11.8515625" style="97" customWidth="1"/>
    <col min="6687" max="6687" width="3.57421875" style="97" customWidth="1"/>
    <col min="6688" max="6689" width="11.8515625" style="97" customWidth="1"/>
    <col min="6690" max="6690" width="3.57421875" style="97" customWidth="1"/>
    <col min="6691" max="6692" width="11.8515625" style="97" customWidth="1"/>
    <col min="6693" max="6693" width="3.57421875" style="97" customWidth="1"/>
    <col min="6694" max="6695" width="11.8515625" style="97" customWidth="1"/>
    <col min="6696" max="6696" width="3.57421875" style="97" customWidth="1"/>
    <col min="6697" max="6698" width="11.8515625" style="97" customWidth="1"/>
    <col min="6699" max="6699" width="3.57421875" style="97" customWidth="1"/>
    <col min="6700" max="6701" width="11.8515625" style="97" customWidth="1"/>
    <col min="6702" max="6702" width="3.57421875" style="97" customWidth="1"/>
    <col min="6703" max="6704" width="11.8515625" style="97" customWidth="1"/>
    <col min="6705" max="6705" width="3.57421875" style="97" customWidth="1"/>
    <col min="6706" max="6707" width="11.8515625" style="97" customWidth="1"/>
    <col min="6708" max="6708" width="3.57421875" style="97" customWidth="1"/>
    <col min="6709" max="6710" width="11.8515625" style="97" customWidth="1"/>
    <col min="6711" max="6711" width="3.57421875" style="97" customWidth="1"/>
    <col min="6712" max="6713" width="11.8515625" style="97" customWidth="1"/>
    <col min="6714" max="6714" width="3.57421875" style="97" customWidth="1"/>
    <col min="6715" max="6716" width="11.8515625" style="97" customWidth="1"/>
    <col min="6717" max="6717" width="3.57421875" style="97" customWidth="1"/>
    <col min="6718" max="6719" width="11.8515625" style="97" customWidth="1"/>
    <col min="6720" max="6720" width="3.57421875" style="97" customWidth="1"/>
    <col min="6721" max="6722" width="11.8515625" style="97" customWidth="1"/>
    <col min="6723" max="6723" width="3.57421875" style="97" customWidth="1"/>
    <col min="6724" max="6725" width="11.8515625" style="97" customWidth="1"/>
    <col min="6726" max="6726" width="3.57421875" style="97" customWidth="1"/>
    <col min="6727" max="6920" width="9.140625" style="97" customWidth="1"/>
    <col min="6921" max="6921" width="4.7109375" style="97" customWidth="1"/>
    <col min="6922" max="6922" width="10.28125" style="97" customWidth="1"/>
    <col min="6923" max="6923" width="8.8515625" style="97" customWidth="1"/>
    <col min="6924" max="6925" width="4.7109375" style="97" customWidth="1"/>
    <col min="6926" max="6926" width="10.8515625" style="97" customWidth="1"/>
    <col min="6927" max="6927" width="9.00390625" style="97" bestFit="1" customWidth="1"/>
    <col min="6928" max="6928" width="12.421875" style="97" customWidth="1"/>
    <col min="6929" max="6929" width="12.8515625" style="97" customWidth="1"/>
    <col min="6930" max="6930" width="12.7109375" style="97" customWidth="1"/>
    <col min="6931" max="6931" width="7.28125" style="97" customWidth="1"/>
    <col min="6932" max="6932" width="12.7109375" style="97" customWidth="1"/>
    <col min="6933" max="6933" width="12.8515625" style="97" customWidth="1"/>
    <col min="6934" max="6934" width="7.57421875" style="97" customWidth="1"/>
    <col min="6935" max="6935" width="13.421875" style="97" customWidth="1"/>
    <col min="6936" max="6936" width="13.28125" style="97" customWidth="1"/>
    <col min="6937" max="6937" width="4.7109375" style="97" customWidth="1"/>
    <col min="6938" max="6939" width="11.8515625" style="97" customWidth="1"/>
    <col min="6940" max="6940" width="3.57421875" style="97" customWidth="1"/>
    <col min="6941" max="6942" width="11.8515625" style="97" customWidth="1"/>
    <col min="6943" max="6943" width="3.57421875" style="97" customWidth="1"/>
    <col min="6944" max="6945" width="11.8515625" style="97" customWidth="1"/>
    <col min="6946" max="6946" width="3.57421875" style="97" customWidth="1"/>
    <col min="6947" max="6948" width="11.8515625" style="97" customWidth="1"/>
    <col min="6949" max="6949" width="3.57421875" style="97" customWidth="1"/>
    <col min="6950" max="6951" width="11.8515625" style="97" customWidth="1"/>
    <col min="6952" max="6952" width="3.57421875" style="97" customWidth="1"/>
    <col min="6953" max="6954" width="11.8515625" style="97" customWidth="1"/>
    <col min="6955" max="6955" width="3.57421875" style="97" customWidth="1"/>
    <col min="6956" max="6957" width="11.8515625" style="97" customWidth="1"/>
    <col min="6958" max="6958" width="3.57421875" style="97" customWidth="1"/>
    <col min="6959" max="6960" width="11.8515625" style="97" customWidth="1"/>
    <col min="6961" max="6961" width="3.57421875" style="97" customWidth="1"/>
    <col min="6962" max="6963" width="11.8515625" style="97" customWidth="1"/>
    <col min="6964" max="6964" width="3.57421875" style="97" customWidth="1"/>
    <col min="6965" max="6966" width="11.8515625" style="97" customWidth="1"/>
    <col min="6967" max="6967" width="3.57421875" style="97" customWidth="1"/>
    <col min="6968" max="6969" width="11.8515625" style="97" customWidth="1"/>
    <col min="6970" max="6970" width="3.57421875" style="97" customWidth="1"/>
    <col min="6971" max="6972" width="11.8515625" style="97" customWidth="1"/>
    <col min="6973" max="6973" width="3.57421875" style="97" customWidth="1"/>
    <col min="6974" max="6975" width="11.8515625" style="97" customWidth="1"/>
    <col min="6976" max="6976" width="3.57421875" style="97" customWidth="1"/>
    <col min="6977" max="6978" width="11.8515625" style="97" customWidth="1"/>
    <col min="6979" max="6979" width="3.57421875" style="97" customWidth="1"/>
    <col min="6980" max="6981" width="11.8515625" style="97" customWidth="1"/>
    <col min="6982" max="6982" width="3.57421875" style="97" customWidth="1"/>
    <col min="6983" max="7176" width="9.140625" style="97" customWidth="1"/>
    <col min="7177" max="7177" width="4.7109375" style="97" customWidth="1"/>
    <col min="7178" max="7178" width="10.28125" style="97" customWidth="1"/>
    <col min="7179" max="7179" width="8.8515625" style="97" customWidth="1"/>
    <col min="7180" max="7181" width="4.7109375" style="97" customWidth="1"/>
    <col min="7182" max="7182" width="10.8515625" style="97" customWidth="1"/>
    <col min="7183" max="7183" width="9.00390625" style="97" bestFit="1" customWidth="1"/>
    <col min="7184" max="7184" width="12.421875" style="97" customWidth="1"/>
    <col min="7185" max="7185" width="12.8515625" style="97" customWidth="1"/>
    <col min="7186" max="7186" width="12.7109375" style="97" customWidth="1"/>
    <col min="7187" max="7187" width="7.28125" style="97" customWidth="1"/>
    <col min="7188" max="7188" width="12.7109375" style="97" customWidth="1"/>
    <col min="7189" max="7189" width="12.8515625" style="97" customWidth="1"/>
    <col min="7190" max="7190" width="7.57421875" style="97" customWidth="1"/>
    <col min="7191" max="7191" width="13.421875" style="97" customWidth="1"/>
    <col min="7192" max="7192" width="13.28125" style="97" customWidth="1"/>
    <col min="7193" max="7193" width="4.7109375" style="97" customWidth="1"/>
    <col min="7194" max="7195" width="11.8515625" style="97" customWidth="1"/>
    <col min="7196" max="7196" width="3.57421875" style="97" customWidth="1"/>
    <col min="7197" max="7198" width="11.8515625" style="97" customWidth="1"/>
    <col min="7199" max="7199" width="3.57421875" style="97" customWidth="1"/>
    <col min="7200" max="7201" width="11.8515625" style="97" customWidth="1"/>
    <col min="7202" max="7202" width="3.57421875" style="97" customWidth="1"/>
    <col min="7203" max="7204" width="11.8515625" style="97" customWidth="1"/>
    <col min="7205" max="7205" width="3.57421875" style="97" customWidth="1"/>
    <col min="7206" max="7207" width="11.8515625" style="97" customWidth="1"/>
    <col min="7208" max="7208" width="3.57421875" style="97" customWidth="1"/>
    <col min="7209" max="7210" width="11.8515625" style="97" customWidth="1"/>
    <col min="7211" max="7211" width="3.57421875" style="97" customWidth="1"/>
    <col min="7212" max="7213" width="11.8515625" style="97" customWidth="1"/>
    <col min="7214" max="7214" width="3.57421875" style="97" customWidth="1"/>
    <col min="7215" max="7216" width="11.8515625" style="97" customWidth="1"/>
    <col min="7217" max="7217" width="3.57421875" style="97" customWidth="1"/>
    <col min="7218" max="7219" width="11.8515625" style="97" customWidth="1"/>
    <col min="7220" max="7220" width="3.57421875" style="97" customWidth="1"/>
    <col min="7221" max="7222" width="11.8515625" style="97" customWidth="1"/>
    <col min="7223" max="7223" width="3.57421875" style="97" customWidth="1"/>
    <col min="7224" max="7225" width="11.8515625" style="97" customWidth="1"/>
    <col min="7226" max="7226" width="3.57421875" style="97" customWidth="1"/>
    <col min="7227" max="7228" width="11.8515625" style="97" customWidth="1"/>
    <col min="7229" max="7229" width="3.57421875" style="97" customWidth="1"/>
    <col min="7230" max="7231" width="11.8515625" style="97" customWidth="1"/>
    <col min="7232" max="7232" width="3.57421875" style="97" customWidth="1"/>
    <col min="7233" max="7234" width="11.8515625" style="97" customWidth="1"/>
    <col min="7235" max="7235" width="3.57421875" style="97" customWidth="1"/>
    <col min="7236" max="7237" width="11.8515625" style="97" customWidth="1"/>
    <col min="7238" max="7238" width="3.57421875" style="97" customWidth="1"/>
    <col min="7239" max="7432" width="9.140625" style="97" customWidth="1"/>
    <col min="7433" max="7433" width="4.7109375" style="97" customWidth="1"/>
    <col min="7434" max="7434" width="10.28125" style="97" customWidth="1"/>
    <col min="7435" max="7435" width="8.8515625" style="97" customWidth="1"/>
    <col min="7436" max="7437" width="4.7109375" style="97" customWidth="1"/>
    <col min="7438" max="7438" width="10.8515625" style="97" customWidth="1"/>
    <col min="7439" max="7439" width="9.00390625" style="97" bestFit="1" customWidth="1"/>
    <col min="7440" max="7440" width="12.421875" style="97" customWidth="1"/>
    <col min="7441" max="7441" width="12.8515625" style="97" customWidth="1"/>
    <col min="7442" max="7442" width="12.7109375" style="97" customWidth="1"/>
    <col min="7443" max="7443" width="7.28125" style="97" customWidth="1"/>
    <col min="7444" max="7444" width="12.7109375" style="97" customWidth="1"/>
    <col min="7445" max="7445" width="12.8515625" style="97" customWidth="1"/>
    <col min="7446" max="7446" width="7.57421875" style="97" customWidth="1"/>
    <col min="7447" max="7447" width="13.421875" style="97" customWidth="1"/>
    <col min="7448" max="7448" width="13.28125" style="97" customWidth="1"/>
    <col min="7449" max="7449" width="4.7109375" style="97" customWidth="1"/>
    <col min="7450" max="7451" width="11.8515625" style="97" customWidth="1"/>
    <col min="7452" max="7452" width="3.57421875" style="97" customWidth="1"/>
    <col min="7453" max="7454" width="11.8515625" style="97" customWidth="1"/>
    <col min="7455" max="7455" width="3.57421875" style="97" customWidth="1"/>
    <col min="7456" max="7457" width="11.8515625" style="97" customWidth="1"/>
    <col min="7458" max="7458" width="3.57421875" style="97" customWidth="1"/>
    <col min="7459" max="7460" width="11.8515625" style="97" customWidth="1"/>
    <col min="7461" max="7461" width="3.57421875" style="97" customWidth="1"/>
    <col min="7462" max="7463" width="11.8515625" style="97" customWidth="1"/>
    <col min="7464" max="7464" width="3.57421875" style="97" customWidth="1"/>
    <col min="7465" max="7466" width="11.8515625" style="97" customWidth="1"/>
    <col min="7467" max="7467" width="3.57421875" style="97" customWidth="1"/>
    <col min="7468" max="7469" width="11.8515625" style="97" customWidth="1"/>
    <col min="7470" max="7470" width="3.57421875" style="97" customWidth="1"/>
    <col min="7471" max="7472" width="11.8515625" style="97" customWidth="1"/>
    <col min="7473" max="7473" width="3.57421875" style="97" customWidth="1"/>
    <col min="7474" max="7475" width="11.8515625" style="97" customWidth="1"/>
    <col min="7476" max="7476" width="3.57421875" style="97" customWidth="1"/>
    <col min="7477" max="7478" width="11.8515625" style="97" customWidth="1"/>
    <col min="7479" max="7479" width="3.57421875" style="97" customWidth="1"/>
    <col min="7480" max="7481" width="11.8515625" style="97" customWidth="1"/>
    <col min="7482" max="7482" width="3.57421875" style="97" customWidth="1"/>
    <col min="7483" max="7484" width="11.8515625" style="97" customWidth="1"/>
    <col min="7485" max="7485" width="3.57421875" style="97" customWidth="1"/>
    <col min="7486" max="7487" width="11.8515625" style="97" customWidth="1"/>
    <col min="7488" max="7488" width="3.57421875" style="97" customWidth="1"/>
    <col min="7489" max="7490" width="11.8515625" style="97" customWidth="1"/>
    <col min="7491" max="7491" width="3.57421875" style="97" customWidth="1"/>
    <col min="7492" max="7493" width="11.8515625" style="97" customWidth="1"/>
    <col min="7494" max="7494" width="3.57421875" style="97" customWidth="1"/>
    <col min="7495" max="7688" width="9.140625" style="97" customWidth="1"/>
    <col min="7689" max="7689" width="4.7109375" style="97" customWidth="1"/>
    <col min="7690" max="7690" width="10.28125" style="97" customWidth="1"/>
    <col min="7691" max="7691" width="8.8515625" style="97" customWidth="1"/>
    <col min="7692" max="7693" width="4.7109375" style="97" customWidth="1"/>
    <col min="7694" max="7694" width="10.8515625" style="97" customWidth="1"/>
    <col min="7695" max="7695" width="9.00390625" style="97" bestFit="1" customWidth="1"/>
    <col min="7696" max="7696" width="12.421875" style="97" customWidth="1"/>
    <col min="7697" max="7697" width="12.8515625" style="97" customWidth="1"/>
    <col min="7698" max="7698" width="12.7109375" style="97" customWidth="1"/>
    <col min="7699" max="7699" width="7.28125" style="97" customWidth="1"/>
    <col min="7700" max="7700" width="12.7109375" style="97" customWidth="1"/>
    <col min="7701" max="7701" width="12.8515625" style="97" customWidth="1"/>
    <col min="7702" max="7702" width="7.57421875" style="97" customWidth="1"/>
    <col min="7703" max="7703" width="13.421875" style="97" customWidth="1"/>
    <col min="7704" max="7704" width="13.28125" style="97" customWidth="1"/>
    <col min="7705" max="7705" width="4.7109375" style="97" customWidth="1"/>
    <col min="7706" max="7707" width="11.8515625" style="97" customWidth="1"/>
    <col min="7708" max="7708" width="3.57421875" style="97" customWidth="1"/>
    <col min="7709" max="7710" width="11.8515625" style="97" customWidth="1"/>
    <col min="7711" max="7711" width="3.57421875" style="97" customWidth="1"/>
    <col min="7712" max="7713" width="11.8515625" style="97" customWidth="1"/>
    <col min="7714" max="7714" width="3.57421875" style="97" customWidth="1"/>
    <col min="7715" max="7716" width="11.8515625" style="97" customWidth="1"/>
    <col min="7717" max="7717" width="3.57421875" style="97" customWidth="1"/>
    <col min="7718" max="7719" width="11.8515625" style="97" customWidth="1"/>
    <col min="7720" max="7720" width="3.57421875" style="97" customWidth="1"/>
    <col min="7721" max="7722" width="11.8515625" style="97" customWidth="1"/>
    <col min="7723" max="7723" width="3.57421875" style="97" customWidth="1"/>
    <col min="7724" max="7725" width="11.8515625" style="97" customWidth="1"/>
    <col min="7726" max="7726" width="3.57421875" style="97" customWidth="1"/>
    <col min="7727" max="7728" width="11.8515625" style="97" customWidth="1"/>
    <col min="7729" max="7729" width="3.57421875" style="97" customWidth="1"/>
    <col min="7730" max="7731" width="11.8515625" style="97" customWidth="1"/>
    <col min="7732" max="7732" width="3.57421875" style="97" customWidth="1"/>
    <col min="7733" max="7734" width="11.8515625" style="97" customWidth="1"/>
    <col min="7735" max="7735" width="3.57421875" style="97" customWidth="1"/>
    <col min="7736" max="7737" width="11.8515625" style="97" customWidth="1"/>
    <col min="7738" max="7738" width="3.57421875" style="97" customWidth="1"/>
    <col min="7739" max="7740" width="11.8515625" style="97" customWidth="1"/>
    <col min="7741" max="7741" width="3.57421875" style="97" customWidth="1"/>
    <col min="7742" max="7743" width="11.8515625" style="97" customWidth="1"/>
    <col min="7744" max="7744" width="3.57421875" style="97" customWidth="1"/>
    <col min="7745" max="7746" width="11.8515625" style="97" customWidth="1"/>
    <col min="7747" max="7747" width="3.57421875" style="97" customWidth="1"/>
    <col min="7748" max="7749" width="11.8515625" style="97" customWidth="1"/>
    <col min="7750" max="7750" width="3.57421875" style="97" customWidth="1"/>
    <col min="7751" max="7944" width="9.140625" style="97" customWidth="1"/>
    <col min="7945" max="7945" width="4.7109375" style="97" customWidth="1"/>
    <col min="7946" max="7946" width="10.28125" style="97" customWidth="1"/>
    <col min="7947" max="7947" width="8.8515625" style="97" customWidth="1"/>
    <col min="7948" max="7949" width="4.7109375" style="97" customWidth="1"/>
    <col min="7950" max="7950" width="10.8515625" style="97" customWidth="1"/>
    <col min="7951" max="7951" width="9.00390625" style="97" bestFit="1" customWidth="1"/>
    <col min="7952" max="7952" width="12.421875" style="97" customWidth="1"/>
    <col min="7953" max="7953" width="12.8515625" style="97" customWidth="1"/>
    <col min="7954" max="7954" width="12.7109375" style="97" customWidth="1"/>
    <col min="7955" max="7955" width="7.28125" style="97" customWidth="1"/>
    <col min="7956" max="7956" width="12.7109375" style="97" customWidth="1"/>
    <col min="7957" max="7957" width="12.8515625" style="97" customWidth="1"/>
    <col min="7958" max="7958" width="7.57421875" style="97" customWidth="1"/>
    <col min="7959" max="7959" width="13.421875" style="97" customWidth="1"/>
    <col min="7960" max="7960" width="13.28125" style="97" customWidth="1"/>
    <col min="7961" max="7961" width="4.7109375" style="97" customWidth="1"/>
    <col min="7962" max="7963" width="11.8515625" style="97" customWidth="1"/>
    <col min="7964" max="7964" width="3.57421875" style="97" customWidth="1"/>
    <col min="7965" max="7966" width="11.8515625" style="97" customWidth="1"/>
    <col min="7967" max="7967" width="3.57421875" style="97" customWidth="1"/>
    <col min="7968" max="7969" width="11.8515625" style="97" customWidth="1"/>
    <col min="7970" max="7970" width="3.57421875" style="97" customWidth="1"/>
    <col min="7971" max="7972" width="11.8515625" style="97" customWidth="1"/>
    <col min="7973" max="7973" width="3.57421875" style="97" customWidth="1"/>
    <col min="7974" max="7975" width="11.8515625" style="97" customWidth="1"/>
    <col min="7976" max="7976" width="3.57421875" style="97" customWidth="1"/>
    <col min="7977" max="7978" width="11.8515625" style="97" customWidth="1"/>
    <col min="7979" max="7979" width="3.57421875" style="97" customWidth="1"/>
    <col min="7980" max="7981" width="11.8515625" style="97" customWidth="1"/>
    <col min="7982" max="7982" width="3.57421875" style="97" customWidth="1"/>
    <col min="7983" max="7984" width="11.8515625" style="97" customWidth="1"/>
    <col min="7985" max="7985" width="3.57421875" style="97" customWidth="1"/>
    <col min="7986" max="7987" width="11.8515625" style="97" customWidth="1"/>
    <col min="7988" max="7988" width="3.57421875" style="97" customWidth="1"/>
    <col min="7989" max="7990" width="11.8515625" style="97" customWidth="1"/>
    <col min="7991" max="7991" width="3.57421875" style="97" customWidth="1"/>
    <col min="7992" max="7993" width="11.8515625" style="97" customWidth="1"/>
    <col min="7994" max="7994" width="3.57421875" style="97" customWidth="1"/>
    <col min="7995" max="7996" width="11.8515625" style="97" customWidth="1"/>
    <col min="7997" max="7997" width="3.57421875" style="97" customWidth="1"/>
    <col min="7998" max="7999" width="11.8515625" style="97" customWidth="1"/>
    <col min="8000" max="8000" width="3.57421875" style="97" customWidth="1"/>
    <col min="8001" max="8002" width="11.8515625" style="97" customWidth="1"/>
    <col min="8003" max="8003" width="3.57421875" style="97" customWidth="1"/>
    <col min="8004" max="8005" width="11.8515625" style="97" customWidth="1"/>
    <col min="8006" max="8006" width="3.57421875" style="97" customWidth="1"/>
    <col min="8007" max="8200" width="9.140625" style="97" customWidth="1"/>
    <col min="8201" max="8201" width="4.7109375" style="97" customWidth="1"/>
    <col min="8202" max="8202" width="10.28125" style="97" customWidth="1"/>
    <col min="8203" max="8203" width="8.8515625" style="97" customWidth="1"/>
    <col min="8204" max="8205" width="4.7109375" style="97" customWidth="1"/>
    <col min="8206" max="8206" width="10.8515625" style="97" customWidth="1"/>
    <col min="8207" max="8207" width="9.00390625" style="97" bestFit="1" customWidth="1"/>
    <col min="8208" max="8208" width="12.421875" style="97" customWidth="1"/>
    <col min="8209" max="8209" width="12.8515625" style="97" customWidth="1"/>
    <col min="8210" max="8210" width="12.7109375" style="97" customWidth="1"/>
    <col min="8211" max="8211" width="7.28125" style="97" customWidth="1"/>
    <col min="8212" max="8212" width="12.7109375" style="97" customWidth="1"/>
    <col min="8213" max="8213" width="12.8515625" style="97" customWidth="1"/>
    <col min="8214" max="8214" width="7.57421875" style="97" customWidth="1"/>
    <col min="8215" max="8215" width="13.421875" style="97" customWidth="1"/>
    <col min="8216" max="8216" width="13.28125" style="97" customWidth="1"/>
    <col min="8217" max="8217" width="4.7109375" style="97" customWidth="1"/>
    <col min="8218" max="8219" width="11.8515625" style="97" customWidth="1"/>
    <col min="8220" max="8220" width="3.57421875" style="97" customWidth="1"/>
    <col min="8221" max="8222" width="11.8515625" style="97" customWidth="1"/>
    <col min="8223" max="8223" width="3.57421875" style="97" customWidth="1"/>
    <col min="8224" max="8225" width="11.8515625" style="97" customWidth="1"/>
    <col min="8226" max="8226" width="3.57421875" style="97" customWidth="1"/>
    <col min="8227" max="8228" width="11.8515625" style="97" customWidth="1"/>
    <col min="8229" max="8229" width="3.57421875" style="97" customWidth="1"/>
    <col min="8230" max="8231" width="11.8515625" style="97" customWidth="1"/>
    <col min="8232" max="8232" width="3.57421875" style="97" customWidth="1"/>
    <col min="8233" max="8234" width="11.8515625" style="97" customWidth="1"/>
    <col min="8235" max="8235" width="3.57421875" style="97" customWidth="1"/>
    <col min="8236" max="8237" width="11.8515625" style="97" customWidth="1"/>
    <col min="8238" max="8238" width="3.57421875" style="97" customWidth="1"/>
    <col min="8239" max="8240" width="11.8515625" style="97" customWidth="1"/>
    <col min="8241" max="8241" width="3.57421875" style="97" customWidth="1"/>
    <col min="8242" max="8243" width="11.8515625" style="97" customWidth="1"/>
    <col min="8244" max="8244" width="3.57421875" style="97" customWidth="1"/>
    <col min="8245" max="8246" width="11.8515625" style="97" customWidth="1"/>
    <col min="8247" max="8247" width="3.57421875" style="97" customWidth="1"/>
    <col min="8248" max="8249" width="11.8515625" style="97" customWidth="1"/>
    <col min="8250" max="8250" width="3.57421875" style="97" customWidth="1"/>
    <col min="8251" max="8252" width="11.8515625" style="97" customWidth="1"/>
    <col min="8253" max="8253" width="3.57421875" style="97" customWidth="1"/>
    <col min="8254" max="8255" width="11.8515625" style="97" customWidth="1"/>
    <col min="8256" max="8256" width="3.57421875" style="97" customWidth="1"/>
    <col min="8257" max="8258" width="11.8515625" style="97" customWidth="1"/>
    <col min="8259" max="8259" width="3.57421875" style="97" customWidth="1"/>
    <col min="8260" max="8261" width="11.8515625" style="97" customWidth="1"/>
    <col min="8262" max="8262" width="3.57421875" style="97" customWidth="1"/>
    <col min="8263" max="8456" width="9.140625" style="97" customWidth="1"/>
    <col min="8457" max="8457" width="4.7109375" style="97" customWidth="1"/>
    <col min="8458" max="8458" width="10.28125" style="97" customWidth="1"/>
    <col min="8459" max="8459" width="8.8515625" style="97" customWidth="1"/>
    <col min="8460" max="8461" width="4.7109375" style="97" customWidth="1"/>
    <col min="8462" max="8462" width="10.8515625" style="97" customWidth="1"/>
    <col min="8463" max="8463" width="9.00390625" style="97" bestFit="1" customWidth="1"/>
    <col min="8464" max="8464" width="12.421875" style="97" customWidth="1"/>
    <col min="8465" max="8465" width="12.8515625" style="97" customWidth="1"/>
    <col min="8466" max="8466" width="12.7109375" style="97" customWidth="1"/>
    <col min="8467" max="8467" width="7.28125" style="97" customWidth="1"/>
    <col min="8468" max="8468" width="12.7109375" style="97" customWidth="1"/>
    <col min="8469" max="8469" width="12.8515625" style="97" customWidth="1"/>
    <col min="8470" max="8470" width="7.57421875" style="97" customWidth="1"/>
    <col min="8471" max="8471" width="13.421875" style="97" customWidth="1"/>
    <col min="8472" max="8472" width="13.28125" style="97" customWidth="1"/>
    <col min="8473" max="8473" width="4.7109375" style="97" customWidth="1"/>
    <col min="8474" max="8475" width="11.8515625" style="97" customWidth="1"/>
    <col min="8476" max="8476" width="3.57421875" style="97" customWidth="1"/>
    <col min="8477" max="8478" width="11.8515625" style="97" customWidth="1"/>
    <col min="8479" max="8479" width="3.57421875" style="97" customWidth="1"/>
    <col min="8480" max="8481" width="11.8515625" style="97" customWidth="1"/>
    <col min="8482" max="8482" width="3.57421875" style="97" customWidth="1"/>
    <col min="8483" max="8484" width="11.8515625" style="97" customWidth="1"/>
    <col min="8485" max="8485" width="3.57421875" style="97" customWidth="1"/>
    <col min="8486" max="8487" width="11.8515625" style="97" customWidth="1"/>
    <col min="8488" max="8488" width="3.57421875" style="97" customWidth="1"/>
    <col min="8489" max="8490" width="11.8515625" style="97" customWidth="1"/>
    <col min="8491" max="8491" width="3.57421875" style="97" customWidth="1"/>
    <col min="8492" max="8493" width="11.8515625" style="97" customWidth="1"/>
    <col min="8494" max="8494" width="3.57421875" style="97" customWidth="1"/>
    <col min="8495" max="8496" width="11.8515625" style="97" customWidth="1"/>
    <col min="8497" max="8497" width="3.57421875" style="97" customWidth="1"/>
    <col min="8498" max="8499" width="11.8515625" style="97" customWidth="1"/>
    <col min="8500" max="8500" width="3.57421875" style="97" customWidth="1"/>
    <col min="8501" max="8502" width="11.8515625" style="97" customWidth="1"/>
    <col min="8503" max="8503" width="3.57421875" style="97" customWidth="1"/>
    <col min="8504" max="8505" width="11.8515625" style="97" customWidth="1"/>
    <col min="8506" max="8506" width="3.57421875" style="97" customWidth="1"/>
    <col min="8507" max="8508" width="11.8515625" style="97" customWidth="1"/>
    <col min="8509" max="8509" width="3.57421875" style="97" customWidth="1"/>
    <col min="8510" max="8511" width="11.8515625" style="97" customWidth="1"/>
    <col min="8512" max="8512" width="3.57421875" style="97" customWidth="1"/>
    <col min="8513" max="8514" width="11.8515625" style="97" customWidth="1"/>
    <col min="8515" max="8515" width="3.57421875" style="97" customWidth="1"/>
    <col min="8516" max="8517" width="11.8515625" style="97" customWidth="1"/>
    <col min="8518" max="8518" width="3.57421875" style="97" customWidth="1"/>
    <col min="8519" max="8712" width="9.140625" style="97" customWidth="1"/>
    <col min="8713" max="8713" width="4.7109375" style="97" customWidth="1"/>
    <col min="8714" max="8714" width="10.28125" style="97" customWidth="1"/>
    <col min="8715" max="8715" width="8.8515625" style="97" customWidth="1"/>
    <col min="8716" max="8717" width="4.7109375" style="97" customWidth="1"/>
    <col min="8718" max="8718" width="10.8515625" style="97" customWidth="1"/>
    <col min="8719" max="8719" width="9.00390625" style="97" bestFit="1" customWidth="1"/>
    <col min="8720" max="8720" width="12.421875" style="97" customWidth="1"/>
    <col min="8721" max="8721" width="12.8515625" style="97" customWidth="1"/>
    <col min="8722" max="8722" width="12.7109375" style="97" customWidth="1"/>
    <col min="8723" max="8723" width="7.28125" style="97" customWidth="1"/>
    <col min="8724" max="8724" width="12.7109375" style="97" customWidth="1"/>
    <col min="8725" max="8725" width="12.8515625" style="97" customWidth="1"/>
    <col min="8726" max="8726" width="7.57421875" style="97" customWidth="1"/>
    <col min="8727" max="8727" width="13.421875" style="97" customWidth="1"/>
    <col min="8728" max="8728" width="13.28125" style="97" customWidth="1"/>
    <col min="8729" max="8729" width="4.7109375" style="97" customWidth="1"/>
    <col min="8730" max="8731" width="11.8515625" style="97" customWidth="1"/>
    <col min="8732" max="8732" width="3.57421875" style="97" customWidth="1"/>
    <col min="8733" max="8734" width="11.8515625" style="97" customWidth="1"/>
    <col min="8735" max="8735" width="3.57421875" style="97" customWidth="1"/>
    <col min="8736" max="8737" width="11.8515625" style="97" customWidth="1"/>
    <col min="8738" max="8738" width="3.57421875" style="97" customWidth="1"/>
    <col min="8739" max="8740" width="11.8515625" style="97" customWidth="1"/>
    <col min="8741" max="8741" width="3.57421875" style="97" customWidth="1"/>
    <col min="8742" max="8743" width="11.8515625" style="97" customWidth="1"/>
    <col min="8744" max="8744" width="3.57421875" style="97" customWidth="1"/>
    <col min="8745" max="8746" width="11.8515625" style="97" customWidth="1"/>
    <col min="8747" max="8747" width="3.57421875" style="97" customWidth="1"/>
    <col min="8748" max="8749" width="11.8515625" style="97" customWidth="1"/>
    <col min="8750" max="8750" width="3.57421875" style="97" customWidth="1"/>
    <col min="8751" max="8752" width="11.8515625" style="97" customWidth="1"/>
    <col min="8753" max="8753" width="3.57421875" style="97" customWidth="1"/>
    <col min="8754" max="8755" width="11.8515625" style="97" customWidth="1"/>
    <col min="8756" max="8756" width="3.57421875" style="97" customWidth="1"/>
    <col min="8757" max="8758" width="11.8515625" style="97" customWidth="1"/>
    <col min="8759" max="8759" width="3.57421875" style="97" customWidth="1"/>
    <col min="8760" max="8761" width="11.8515625" style="97" customWidth="1"/>
    <col min="8762" max="8762" width="3.57421875" style="97" customWidth="1"/>
    <col min="8763" max="8764" width="11.8515625" style="97" customWidth="1"/>
    <col min="8765" max="8765" width="3.57421875" style="97" customWidth="1"/>
    <col min="8766" max="8767" width="11.8515625" style="97" customWidth="1"/>
    <col min="8768" max="8768" width="3.57421875" style="97" customWidth="1"/>
    <col min="8769" max="8770" width="11.8515625" style="97" customWidth="1"/>
    <col min="8771" max="8771" width="3.57421875" style="97" customWidth="1"/>
    <col min="8772" max="8773" width="11.8515625" style="97" customWidth="1"/>
    <col min="8774" max="8774" width="3.57421875" style="97" customWidth="1"/>
    <col min="8775" max="8968" width="9.140625" style="97" customWidth="1"/>
    <col min="8969" max="8969" width="4.7109375" style="97" customWidth="1"/>
    <col min="8970" max="8970" width="10.28125" style="97" customWidth="1"/>
    <col min="8971" max="8971" width="8.8515625" style="97" customWidth="1"/>
    <col min="8972" max="8973" width="4.7109375" style="97" customWidth="1"/>
    <col min="8974" max="8974" width="10.8515625" style="97" customWidth="1"/>
    <col min="8975" max="8975" width="9.00390625" style="97" bestFit="1" customWidth="1"/>
    <col min="8976" max="8976" width="12.421875" style="97" customWidth="1"/>
    <col min="8977" max="8977" width="12.8515625" style="97" customWidth="1"/>
    <col min="8978" max="8978" width="12.7109375" style="97" customWidth="1"/>
    <col min="8979" max="8979" width="7.28125" style="97" customWidth="1"/>
    <col min="8980" max="8980" width="12.7109375" style="97" customWidth="1"/>
    <col min="8981" max="8981" width="12.8515625" style="97" customWidth="1"/>
    <col min="8982" max="8982" width="7.57421875" style="97" customWidth="1"/>
    <col min="8983" max="8983" width="13.421875" style="97" customWidth="1"/>
    <col min="8984" max="8984" width="13.28125" style="97" customWidth="1"/>
    <col min="8985" max="8985" width="4.7109375" style="97" customWidth="1"/>
    <col min="8986" max="8987" width="11.8515625" style="97" customWidth="1"/>
    <col min="8988" max="8988" width="3.57421875" style="97" customWidth="1"/>
    <col min="8989" max="8990" width="11.8515625" style="97" customWidth="1"/>
    <col min="8991" max="8991" width="3.57421875" style="97" customWidth="1"/>
    <col min="8992" max="8993" width="11.8515625" style="97" customWidth="1"/>
    <col min="8994" max="8994" width="3.57421875" style="97" customWidth="1"/>
    <col min="8995" max="8996" width="11.8515625" style="97" customWidth="1"/>
    <col min="8997" max="8997" width="3.57421875" style="97" customWidth="1"/>
    <col min="8998" max="8999" width="11.8515625" style="97" customWidth="1"/>
    <col min="9000" max="9000" width="3.57421875" style="97" customWidth="1"/>
    <col min="9001" max="9002" width="11.8515625" style="97" customWidth="1"/>
    <col min="9003" max="9003" width="3.57421875" style="97" customWidth="1"/>
    <col min="9004" max="9005" width="11.8515625" style="97" customWidth="1"/>
    <col min="9006" max="9006" width="3.57421875" style="97" customWidth="1"/>
    <col min="9007" max="9008" width="11.8515625" style="97" customWidth="1"/>
    <col min="9009" max="9009" width="3.57421875" style="97" customWidth="1"/>
    <col min="9010" max="9011" width="11.8515625" style="97" customWidth="1"/>
    <col min="9012" max="9012" width="3.57421875" style="97" customWidth="1"/>
    <col min="9013" max="9014" width="11.8515625" style="97" customWidth="1"/>
    <col min="9015" max="9015" width="3.57421875" style="97" customWidth="1"/>
    <col min="9016" max="9017" width="11.8515625" style="97" customWidth="1"/>
    <col min="9018" max="9018" width="3.57421875" style="97" customWidth="1"/>
    <col min="9019" max="9020" width="11.8515625" style="97" customWidth="1"/>
    <col min="9021" max="9021" width="3.57421875" style="97" customWidth="1"/>
    <col min="9022" max="9023" width="11.8515625" style="97" customWidth="1"/>
    <col min="9024" max="9024" width="3.57421875" style="97" customWidth="1"/>
    <col min="9025" max="9026" width="11.8515625" style="97" customWidth="1"/>
    <col min="9027" max="9027" width="3.57421875" style="97" customWidth="1"/>
    <col min="9028" max="9029" width="11.8515625" style="97" customWidth="1"/>
    <col min="9030" max="9030" width="3.57421875" style="97" customWidth="1"/>
    <col min="9031" max="9224" width="9.140625" style="97" customWidth="1"/>
    <col min="9225" max="9225" width="4.7109375" style="97" customWidth="1"/>
    <col min="9226" max="9226" width="10.28125" style="97" customWidth="1"/>
    <col min="9227" max="9227" width="8.8515625" style="97" customWidth="1"/>
    <col min="9228" max="9229" width="4.7109375" style="97" customWidth="1"/>
    <col min="9230" max="9230" width="10.8515625" style="97" customWidth="1"/>
    <col min="9231" max="9231" width="9.00390625" style="97" bestFit="1" customWidth="1"/>
    <col min="9232" max="9232" width="12.421875" style="97" customWidth="1"/>
    <col min="9233" max="9233" width="12.8515625" style="97" customWidth="1"/>
    <col min="9234" max="9234" width="12.7109375" style="97" customWidth="1"/>
    <col min="9235" max="9235" width="7.28125" style="97" customWidth="1"/>
    <col min="9236" max="9236" width="12.7109375" style="97" customWidth="1"/>
    <col min="9237" max="9237" width="12.8515625" style="97" customWidth="1"/>
    <col min="9238" max="9238" width="7.57421875" style="97" customWidth="1"/>
    <col min="9239" max="9239" width="13.421875" style="97" customWidth="1"/>
    <col min="9240" max="9240" width="13.28125" style="97" customWidth="1"/>
    <col min="9241" max="9241" width="4.7109375" style="97" customWidth="1"/>
    <col min="9242" max="9243" width="11.8515625" style="97" customWidth="1"/>
    <col min="9244" max="9244" width="3.57421875" style="97" customWidth="1"/>
    <col min="9245" max="9246" width="11.8515625" style="97" customWidth="1"/>
    <col min="9247" max="9247" width="3.57421875" style="97" customWidth="1"/>
    <col min="9248" max="9249" width="11.8515625" style="97" customWidth="1"/>
    <col min="9250" max="9250" width="3.57421875" style="97" customWidth="1"/>
    <col min="9251" max="9252" width="11.8515625" style="97" customWidth="1"/>
    <col min="9253" max="9253" width="3.57421875" style="97" customWidth="1"/>
    <col min="9254" max="9255" width="11.8515625" style="97" customWidth="1"/>
    <col min="9256" max="9256" width="3.57421875" style="97" customWidth="1"/>
    <col min="9257" max="9258" width="11.8515625" style="97" customWidth="1"/>
    <col min="9259" max="9259" width="3.57421875" style="97" customWidth="1"/>
    <col min="9260" max="9261" width="11.8515625" style="97" customWidth="1"/>
    <col min="9262" max="9262" width="3.57421875" style="97" customWidth="1"/>
    <col min="9263" max="9264" width="11.8515625" style="97" customWidth="1"/>
    <col min="9265" max="9265" width="3.57421875" style="97" customWidth="1"/>
    <col min="9266" max="9267" width="11.8515625" style="97" customWidth="1"/>
    <col min="9268" max="9268" width="3.57421875" style="97" customWidth="1"/>
    <col min="9269" max="9270" width="11.8515625" style="97" customWidth="1"/>
    <col min="9271" max="9271" width="3.57421875" style="97" customWidth="1"/>
    <col min="9272" max="9273" width="11.8515625" style="97" customWidth="1"/>
    <col min="9274" max="9274" width="3.57421875" style="97" customWidth="1"/>
    <col min="9275" max="9276" width="11.8515625" style="97" customWidth="1"/>
    <col min="9277" max="9277" width="3.57421875" style="97" customWidth="1"/>
    <col min="9278" max="9279" width="11.8515625" style="97" customWidth="1"/>
    <col min="9280" max="9280" width="3.57421875" style="97" customWidth="1"/>
    <col min="9281" max="9282" width="11.8515625" style="97" customWidth="1"/>
    <col min="9283" max="9283" width="3.57421875" style="97" customWidth="1"/>
    <col min="9284" max="9285" width="11.8515625" style="97" customWidth="1"/>
    <col min="9286" max="9286" width="3.57421875" style="97" customWidth="1"/>
    <col min="9287" max="9480" width="9.140625" style="97" customWidth="1"/>
    <col min="9481" max="9481" width="4.7109375" style="97" customWidth="1"/>
    <col min="9482" max="9482" width="10.28125" style="97" customWidth="1"/>
    <col min="9483" max="9483" width="8.8515625" style="97" customWidth="1"/>
    <col min="9484" max="9485" width="4.7109375" style="97" customWidth="1"/>
    <col min="9486" max="9486" width="10.8515625" style="97" customWidth="1"/>
    <col min="9487" max="9487" width="9.00390625" style="97" bestFit="1" customWidth="1"/>
    <col min="9488" max="9488" width="12.421875" style="97" customWidth="1"/>
    <col min="9489" max="9489" width="12.8515625" style="97" customWidth="1"/>
    <col min="9490" max="9490" width="12.7109375" style="97" customWidth="1"/>
    <col min="9491" max="9491" width="7.28125" style="97" customWidth="1"/>
    <col min="9492" max="9492" width="12.7109375" style="97" customWidth="1"/>
    <col min="9493" max="9493" width="12.8515625" style="97" customWidth="1"/>
    <col min="9494" max="9494" width="7.57421875" style="97" customWidth="1"/>
    <col min="9495" max="9495" width="13.421875" style="97" customWidth="1"/>
    <col min="9496" max="9496" width="13.28125" style="97" customWidth="1"/>
    <col min="9497" max="9497" width="4.7109375" style="97" customWidth="1"/>
    <col min="9498" max="9499" width="11.8515625" style="97" customWidth="1"/>
    <col min="9500" max="9500" width="3.57421875" style="97" customWidth="1"/>
    <col min="9501" max="9502" width="11.8515625" style="97" customWidth="1"/>
    <col min="9503" max="9503" width="3.57421875" style="97" customWidth="1"/>
    <col min="9504" max="9505" width="11.8515625" style="97" customWidth="1"/>
    <col min="9506" max="9506" width="3.57421875" style="97" customWidth="1"/>
    <col min="9507" max="9508" width="11.8515625" style="97" customWidth="1"/>
    <col min="9509" max="9509" width="3.57421875" style="97" customWidth="1"/>
    <col min="9510" max="9511" width="11.8515625" style="97" customWidth="1"/>
    <col min="9512" max="9512" width="3.57421875" style="97" customWidth="1"/>
    <col min="9513" max="9514" width="11.8515625" style="97" customWidth="1"/>
    <col min="9515" max="9515" width="3.57421875" style="97" customWidth="1"/>
    <col min="9516" max="9517" width="11.8515625" style="97" customWidth="1"/>
    <col min="9518" max="9518" width="3.57421875" style="97" customWidth="1"/>
    <col min="9519" max="9520" width="11.8515625" style="97" customWidth="1"/>
    <col min="9521" max="9521" width="3.57421875" style="97" customWidth="1"/>
    <col min="9522" max="9523" width="11.8515625" style="97" customWidth="1"/>
    <col min="9524" max="9524" width="3.57421875" style="97" customWidth="1"/>
    <col min="9525" max="9526" width="11.8515625" style="97" customWidth="1"/>
    <col min="9527" max="9527" width="3.57421875" style="97" customWidth="1"/>
    <col min="9528" max="9529" width="11.8515625" style="97" customWidth="1"/>
    <col min="9530" max="9530" width="3.57421875" style="97" customWidth="1"/>
    <col min="9531" max="9532" width="11.8515625" style="97" customWidth="1"/>
    <col min="9533" max="9533" width="3.57421875" style="97" customWidth="1"/>
    <col min="9534" max="9535" width="11.8515625" style="97" customWidth="1"/>
    <col min="9536" max="9536" width="3.57421875" style="97" customWidth="1"/>
    <col min="9537" max="9538" width="11.8515625" style="97" customWidth="1"/>
    <col min="9539" max="9539" width="3.57421875" style="97" customWidth="1"/>
    <col min="9540" max="9541" width="11.8515625" style="97" customWidth="1"/>
    <col min="9542" max="9542" width="3.57421875" style="97" customWidth="1"/>
    <col min="9543" max="9736" width="9.140625" style="97" customWidth="1"/>
    <col min="9737" max="9737" width="4.7109375" style="97" customWidth="1"/>
    <col min="9738" max="9738" width="10.28125" style="97" customWidth="1"/>
    <col min="9739" max="9739" width="8.8515625" style="97" customWidth="1"/>
    <col min="9740" max="9741" width="4.7109375" style="97" customWidth="1"/>
    <col min="9742" max="9742" width="10.8515625" style="97" customWidth="1"/>
    <col min="9743" max="9743" width="9.00390625" style="97" bestFit="1" customWidth="1"/>
    <col min="9744" max="9744" width="12.421875" style="97" customWidth="1"/>
    <col min="9745" max="9745" width="12.8515625" style="97" customWidth="1"/>
    <col min="9746" max="9746" width="12.7109375" style="97" customWidth="1"/>
    <col min="9747" max="9747" width="7.28125" style="97" customWidth="1"/>
    <col min="9748" max="9748" width="12.7109375" style="97" customWidth="1"/>
    <col min="9749" max="9749" width="12.8515625" style="97" customWidth="1"/>
    <col min="9750" max="9750" width="7.57421875" style="97" customWidth="1"/>
    <col min="9751" max="9751" width="13.421875" style="97" customWidth="1"/>
    <col min="9752" max="9752" width="13.28125" style="97" customWidth="1"/>
    <col min="9753" max="9753" width="4.7109375" style="97" customWidth="1"/>
    <col min="9754" max="9755" width="11.8515625" style="97" customWidth="1"/>
    <col min="9756" max="9756" width="3.57421875" style="97" customWidth="1"/>
    <col min="9757" max="9758" width="11.8515625" style="97" customWidth="1"/>
    <col min="9759" max="9759" width="3.57421875" style="97" customWidth="1"/>
    <col min="9760" max="9761" width="11.8515625" style="97" customWidth="1"/>
    <col min="9762" max="9762" width="3.57421875" style="97" customWidth="1"/>
    <col min="9763" max="9764" width="11.8515625" style="97" customWidth="1"/>
    <col min="9765" max="9765" width="3.57421875" style="97" customWidth="1"/>
    <col min="9766" max="9767" width="11.8515625" style="97" customWidth="1"/>
    <col min="9768" max="9768" width="3.57421875" style="97" customWidth="1"/>
    <col min="9769" max="9770" width="11.8515625" style="97" customWidth="1"/>
    <col min="9771" max="9771" width="3.57421875" style="97" customWidth="1"/>
    <col min="9772" max="9773" width="11.8515625" style="97" customWidth="1"/>
    <col min="9774" max="9774" width="3.57421875" style="97" customWidth="1"/>
    <col min="9775" max="9776" width="11.8515625" style="97" customWidth="1"/>
    <col min="9777" max="9777" width="3.57421875" style="97" customWidth="1"/>
    <col min="9778" max="9779" width="11.8515625" style="97" customWidth="1"/>
    <col min="9780" max="9780" width="3.57421875" style="97" customWidth="1"/>
    <col min="9781" max="9782" width="11.8515625" style="97" customWidth="1"/>
    <col min="9783" max="9783" width="3.57421875" style="97" customWidth="1"/>
    <col min="9784" max="9785" width="11.8515625" style="97" customWidth="1"/>
    <col min="9786" max="9786" width="3.57421875" style="97" customWidth="1"/>
    <col min="9787" max="9788" width="11.8515625" style="97" customWidth="1"/>
    <col min="9789" max="9789" width="3.57421875" style="97" customWidth="1"/>
    <col min="9790" max="9791" width="11.8515625" style="97" customWidth="1"/>
    <col min="9792" max="9792" width="3.57421875" style="97" customWidth="1"/>
    <col min="9793" max="9794" width="11.8515625" style="97" customWidth="1"/>
    <col min="9795" max="9795" width="3.57421875" style="97" customWidth="1"/>
    <col min="9796" max="9797" width="11.8515625" style="97" customWidth="1"/>
    <col min="9798" max="9798" width="3.57421875" style="97" customWidth="1"/>
    <col min="9799" max="9992" width="9.140625" style="97" customWidth="1"/>
    <col min="9993" max="9993" width="4.7109375" style="97" customWidth="1"/>
    <col min="9994" max="9994" width="10.28125" style="97" customWidth="1"/>
    <col min="9995" max="9995" width="8.8515625" style="97" customWidth="1"/>
    <col min="9996" max="9997" width="4.7109375" style="97" customWidth="1"/>
    <col min="9998" max="9998" width="10.8515625" style="97" customWidth="1"/>
    <col min="9999" max="9999" width="9.00390625" style="97" bestFit="1" customWidth="1"/>
    <col min="10000" max="10000" width="12.421875" style="97" customWidth="1"/>
    <col min="10001" max="10001" width="12.8515625" style="97" customWidth="1"/>
    <col min="10002" max="10002" width="12.7109375" style="97" customWidth="1"/>
    <col min="10003" max="10003" width="7.28125" style="97" customWidth="1"/>
    <col min="10004" max="10004" width="12.7109375" style="97" customWidth="1"/>
    <col min="10005" max="10005" width="12.8515625" style="97" customWidth="1"/>
    <col min="10006" max="10006" width="7.57421875" style="97" customWidth="1"/>
    <col min="10007" max="10007" width="13.421875" style="97" customWidth="1"/>
    <col min="10008" max="10008" width="13.28125" style="97" customWidth="1"/>
    <col min="10009" max="10009" width="4.7109375" style="97" customWidth="1"/>
    <col min="10010" max="10011" width="11.8515625" style="97" customWidth="1"/>
    <col min="10012" max="10012" width="3.57421875" style="97" customWidth="1"/>
    <col min="10013" max="10014" width="11.8515625" style="97" customWidth="1"/>
    <col min="10015" max="10015" width="3.57421875" style="97" customWidth="1"/>
    <col min="10016" max="10017" width="11.8515625" style="97" customWidth="1"/>
    <col min="10018" max="10018" width="3.57421875" style="97" customWidth="1"/>
    <col min="10019" max="10020" width="11.8515625" style="97" customWidth="1"/>
    <col min="10021" max="10021" width="3.57421875" style="97" customWidth="1"/>
    <col min="10022" max="10023" width="11.8515625" style="97" customWidth="1"/>
    <col min="10024" max="10024" width="3.57421875" style="97" customWidth="1"/>
    <col min="10025" max="10026" width="11.8515625" style="97" customWidth="1"/>
    <col min="10027" max="10027" width="3.57421875" style="97" customWidth="1"/>
    <col min="10028" max="10029" width="11.8515625" style="97" customWidth="1"/>
    <col min="10030" max="10030" width="3.57421875" style="97" customWidth="1"/>
    <col min="10031" max="10032" width="11.8515625" style="97" customWidth="1"/>
    <col min="10033" max="10033" width="3.57421875" style="97" customWidth="1"/>
    <col min="10034" max="10035" width="11.8515625" style="97" customWidth="1"/>
    <col min="10036" max="10036" width="3.57421875" style="97" customWidth="1"/>
    <col min="10037" max="10038" width="11.8515625" style="97" customWidth="1"/>
    <col min="10039" max="10039" width="3.57421875" style="97" customWidth="1"/>
    <col min="10040" max="10041" width="11.8515625" style="97" customWidth="1"/>
    <col min="10042" max="10042" width="3.57421875" style="97" customWidth="1"/>
    <col min="10043" max="10044" width="11.8515625" style="97" customWidth="1"/>
    <col min="10045" max="10045" width="3.57421875" style="97" customWidth="1"/>
    <col min="10046" max="10047" width="11.8515625" style="97" customWidth="1"/>
    <col min="10048" max="10048" width="3.57421875" style="97" customWidth="1"/>
    <col min="10049" max="10050" width="11.8515625" style="97" customWidth="1"/>
    <col min="10051" max="10051" width="3.57421875" style="97" customWidth="1"/>
    <col min="10052" max="10053" width="11.8515625" style="97" customWidth="1"/>
    <col min="10054" max="10054" width="3.57421875" style="97" customWidth="1"/>
    <col min="10055" max="10248" width="9.140625" style="97" customWidth="1"/>
    <col min="10249" max="10249" width="4.7109375" style="97" customWidth="1"/>
    <col min="10250" max="10250" width="10.28125" style="97" customWidth="1"/>
    <col min="10251" max="10251" width="8.8515625" style="97" customWidth="1"/>
    <col min="10252" max="10253" width="4.7109375" style="97" customWidth="1"/>
    <col min="10254" max="10254" width="10.8515625" style="97" customWidth="1"/>
    <col min="10255" max="10255" width="9.00390625" style="97" bestFit="1" customWidth="1"/>
    <col min="10256" max="10256" width="12.421875" style="97" customWidth="1"/>
    <col min="10257" max="10257" width="12.8515625" style="97" customWidth="1"/>
    <col min="10258" max="10258" width="12.7109375" style="97" customWidth="1"/>
    <col min="10259" max="10259" width="7.28125" style="97" customWidth="1"/>
    <col min="10260" max="10260" width="12.7109375" style="97" customWidth="1"/>
    <col min="10261" max="10261" width="12.8515625" style="97" customWidth="1"/>
    <col min="10262" max="10262" width="7.57421875" style="97" customWidth="1"/>
    <col min="10263" max="10263" width="13.421875" style="97" customWidth="1"/>
    <col min="10264" max="10264" width="13.28125" style="97" customWidth="1"/>
    <col min="10265" max="10265" width="4.7109375" style="97" customWidth="1"/>
    <col min="10266" max="10267" width="11.8515625" style="97" customWidth="1"/>
    <col min="10268" max="10268" width="3.57421875" style="97" customWidth="1"/>
    <col min="10269" max="10270" width="11.8515625" style="97" customWidth="1"/>
    <col min="10271" max="10271" width="3.57421875" style="97" customWidth="1"/>
    <col min="10272" max="10273" width="11.8515625" style="97" customWidth="1"/>
    <col min="10274" max="10274" width="3.57421875" style="97" customWidth="1"/>
    <col min="10275" max="10276" width="11.8515625" style="97" customWidth="1"/>
    <col min="10277" max="10277" width="3.57421875" style="97" customWidth="1"/>
    <col min="10278" max="10279" width="11.8515625" style="97" customWidth="1"/>
    <col min="10280" max="10280" width="3.57421875" style="97" customWidth="1"/>
    <col min="10281" max="10282" width="11.8515625" style="97" customWidth="1"/>
    <col min="10283" max="10283" width="3.57421875" style="97" customWidth="1"/>
    <col min="10284" max="10285" width="11.8515625" style="97" customWidth="1"/>
    <col min="10286" max="10286" width="3.57421875" style="97" customWidth="1"/>
    <col min="10287" max="10288" width="11.8515625" style="97" customWidth="1"/>
    <col min="10289" max="10289" width="3.57421875" style="97" customWidth="1"/>
    <col min="10290" max="10291" width="11.8515625" style="97" customWidth="1"/>
    <col min="10292" max="10292" width="3.57421875" style="97" customWidth="1"/>
    <col min="10293" max="10294" width="11.8515625" style="97" customWidth="1"/>
    <col min="10295" max="10295" width="3.57421875" style="97" customWidth="1"/>
    <col min="10296" max="10297" width="11.8515625" style="97" customWidth="1"/>
    <col min="10298" max="10298" width="3.57421875" style="97" customWidth="1"/>
    <col min="10299" max="10300" width="11.8515625" style="97" customWidth="1"/>
    <col min="10301" max="10301" width="3.57421875" style="97" customWidth="1"/>
    <col min="10302" max="10303" width="11.8515625" style="97" customWidth="1"/>
    <col min="10304" max="10304" width="3.57421875" style="97" customWidth="1"/>
    <col min="10305" max="10306" width="11.8515625" style="97" customWidth="1"/>
    <col min="10307" max="10307" width="3.57421875" style="97" customWidth="1"/>
    <col min="10308" max="10309" width="11.8515625" style="97" customWidth="1"/>
    <col min="10310" max="10310" width="3.57421875" style="97" customWidth="1"/>
    <col min="10311" max="10504" width="9.140625" style="97" customWidth="1"/>
    <col min="10505" max="10505" width="4.7109375" style="97" customWidth="1"/>
    <col min="10506" max="10506" width="10.28125" style="97" customWidth="1"/>
    <col min="10507" max="10507" width="8.8515625" style="97" customWidth="1"/>
    <col min="10508" max="10509" width="4.7109375" style="97" customWidth="1"/>
    <col min="10510" max="10510" width="10.8515625" style="97" customWidth="1"/>
    <col min="10511" max="10511" width="9.00390625" style="97" bestFit="1" customWidth="1"/>
    <col min="10512" max="10512" width="12.421875" style="97" customWidth="1"/>
    <col min="10513" max="10513" width="12.8515625" style="97" customWidth="1"/>
    <col min="10514" max="10514" width="12.7109375" style="97" customWidth="1"/>
    <col min="10515" max="10515" width="7.28125" style="97" customWidth="1"/>
    <col min="10516" max="10516" width="12.7109375" style="97" customWidth="1"/>
    <col min="10517" max="10517" width="12.8515625" style="97" customWidth="1"/>
    <col min="10518" max="10518" width="7.57421875" style="97" customWidth="1"/>
    <col min="10519" max="10519" width="13.421875" style="97" customWidth="1"/>
    <col min="10520" max="10520" width="13.28125" style="97" customWidth="1"/>
    <col min="10521" max="10521" width="4.7109375" style="97" customWidth="1"/>
    <col min="10522" max="10523" width="11.8515625" style="97" customWidth="1"/>
    <col min="10524" max="10524" width="3.57421875" style="97" customWidth="1"/>
    <col min="10525" max="10526" width="11.8515625" style="97" customWidth="1"/>
    <col min="10527" max="10527" width="3.57421875" style="97" customWidth="1"/>
    <col min="10528" max="10529" width="11.8515625" style="97" customWidth="1"/>
    <col min="10530" max="10530" width="3.57421875" style="97" customWidth="1"/>
    <col min="10531" max="10532" width="11.8515625" style="97" customWidth="1"/>
    <col min="10533" max="10533" width="3.57421875" style="97" customWidth="1"/>
    <col min="10534" max="10535" width="11.8515625" style="97" customWidth="1"/>
    <col min="10536" max="10536" width="3.57421875" style="97" customWidth="1"/>
    <col min="10537" max="10538" width="11.8515625" style="97" customWidth="1"/>
    <col min="10539" max="10539" width="3.57421875" style="97" customWidth="1"/>
    <col min="10540" max="10541" width="11.8515625" style="97" customWidth="1"/>
    <col min="10542" max="10542" width="3.57421875" style="97" customWidth="1"/>
    <col min="10543" max="10544" width="11.8515625" style="97" customWidth="1"/>
    <col min="10545" max="10545" width="3.57421875" style="97" customWidth="1"/>
    <col min="10546" max="10547" width="11.8515625" style="97" customWidth="1"/>
    <col min="10548" max="10548" width="3.57421875" style="97" customWidth="1"/>
    <col min="10549" max="10550" width="11.8515625" style="97" customWidth="1"/>
    <col min="10551" max="10551" width="3.57421875" style="97" customWidth="1"/>
    <col min="10552" max="10553" width="11.8515625" style="97" customWidth="1"/>
    <col min="10554" max="10554" width="3.57421875" style="97" customWidth="1"/>
    <col min="10555" max="10556" width="11.8515625" style="97" customWidth="1"/>
    <col min="10557" max="10557" width="3.57421875" style="97" customWidth="1"/>
    <col min="10558" max="10559" width="11.8515625" style="97" customWidth="1"/>
    <col min="10560" max="10560" width="3.57421875" style="97" customWidth="1"/>
    <col min="10561" max="10562" width="11.8515625" style="97" customWidth="1"/>
    <col min="10563" max="10563" width="3.57421875" style="97" customWidth="1"/>
    <col min="10564" max="10565" width="11.8515625" style="97" customWidth="1"/>
    <col min="10566" max="10566" width="3.57421875" style="97" customWidth="1"/>
    <col min="10567" max="10760" width="9.140625" style="97" customWidth="1"/>
    <col min="10761" max="10761" width="4.7109375" style="97" customWidth="1"/>
    <col min="10762" max="10762" width="10.28125" style="97" customWidth="1"/>
    <col min="10763" max="10763" width="8.8515625" style="97" customWidth="1"/>
    <col min="10764" max="10765" width="4.7109375" style="97" customWidth="1"/>
    <col min="10766" max="10766" width="10.8515625" style="97" customWidth="1"/>
    <col min="10767" max="10767" width="9.00390625" style="97" bestFit="1" customWidth="1"/>
    <col min="10768" max="10768" width="12.421875" style="97" customWidth="1"/>
    <col min="10769" max="10769" width="12.8515625" style="97" customWidth="1"/>
    <col min="10770" max="10770" width="12.7109375" style="97" customWidth="1"/>
    <col min="10771" max="10771" width="7.28125" style="97" customWidth="1"/>
    <col min="10772" max="10772" width="12.7109375" style="97" customWidth="1"/>
    <col min="10773" max="10773" width="12.8515625" style="97" customWidth="1"/>
    <col min="10774" max="10774" width="7.57421875" style="97" customWidth="1"/>
    <col min="10775" max="10775" width="13.421875" style="97" customWidth="1"/>
    <col min="10776" max="10776" width="13.28125" style="97" customWidth="1"/>
    <col min="10777" max="10777" width="4.7109375" style="97" customWidth="1"/>
    <col min="10778" max="10779" width="11.8515625" style="97" customWidth="1"/>
    <col min="10780" max="10780" width="3.57421875" style="97" customWidth="1"/>
    <col min="10781" max="10782" width="11.8515625" style="97" customWidth="1"/>
    <col min="10783" max="10783" width="3.57421875" style="97" customWidth="1"/>
    <col min="10784" max="10785" width="11.8515625" style="97" customWidth="1"/>
    <col min="10786" max="10786" width="3.57421875" style="97" customWidth="1"/>
    <col min="10787" max="10788" width="11.8515625" style="97" customWidth="1"/>
    <col min="10789" max="10789" width="3.57421875" style="97" customWidth="1"/>
    <col min="10790" max="10791" width="11.8515625" style="97" customWidth="1"/>
    <col min="10792" max="10792" width="3.57421875" style="97" customWidth="1"/>
    <col min="10793" max="10794" width="11.8515625" style="97" customWidth="1"/>
    <col min="10795" max="10795" width="3.57421875" style="97" customWidth="1"/>
    <col min="10796" max="10797" width="11.8515625" style="97" customWidth="1"/>
    <col min="10798" max="10798" width="3.57421875" style="97" customWidth="1"/>
    <col min="10799" max="10800" width="11.8515625" style="97" customWidth="1"/>
    <col min="10801" max="10801" width="3.57421875" style="97" customWidth="1"/>
    <col min="10802" max="10803" width="11.8515625" style="97" customWidth="1"/>
    <col min="10804" max="10804" width="3.57421875" style="97" customWidth="1"/>
    <col min="10805" max="10806" width="11.8515625" style="97" customWidth="1"/>
    <col min="10807" max="10807" width="3.57421875" style="97" customWidth="1"/>
    <col min="10808" max="10809" width="11.8515625" style="97" customWidth="1"/>
    <col min="10810" max="10810" width="3.57421875" style="97" customWidth="1"/>
    <col min="10811" max="10812" width="11.8515625" style="97" customWidth="1"/>
    <col min="10813" max="10813" width="3.57421875" style="97" customWidth="1"/>
    <col min="10814" max="10815" width="11.8515625" style="97" customWidth="1"/>
    <col min="10816" max="10816" width="3.57421875" style="97" customWidth="1"/>
    <col min="10817" max="10818" width="11.8515625" style="97" customWidth="1"/>
    <col min="10819" max="10819" width="3.57421875" style="97" customWidth="1"/>
    <col min="10820" max="10821" width="11.8515625" style="97" customWidth="1"/>
    <col min="10822" max="10822" width="3.57421875" style="97" customWidth="1"/>
    <col min="10823" max="11016" width="9.140625" style="97" customWidth="1"/>
    <col min="11017" max="11017" width="4.7109375" style="97" customWidth="1"/>
    <col min="11018" max="11018" width="10.28125" style="97" customWidth="1"/>
    <col min="11019" max="11019" width="8.8515625" style="97" customWidth="1"/>
    <col min="11020" max="11021" width="4.7109375" style="97" customWidth="1"/>
    <col min="11022" max="11022" width="10.8515625" style="97" customWidth="1"/>
    <col min="11023" max="11023" width="9.00390625" style="97" bestFit="1" customWidth="1"/>
    <col min="11024" max="11024" width="12.421875" style="97" customWidth="1"/>
    <col min="11025" max="11025" width="12.8515625" style="97" customWidth="1"/>
    <col min="11026" max="11026" width="12.7109375" style="97" customWidth="1"/>
    <col min="11027" max="11027" width="7.28125" style="97" customWidth="1"/>
    <col min="11028" max="11028" width="12.7109375" style="97" customWidth="1"/>
    <col min="11029" max="11029" width="12.8515625" style="97" customWidth="1"/>
    <col min="11030" max="11030" width="7.57421875" style="97" customWidth="1"/>
    <col min="11031" max="11031" width="13.421875" style="97" customWidth="1"/>
    <col min="11032" max="11032" width="13.28125" style="97" customWidth="1"/>
    <col min="11033" max="11033" width="4.7109375" style="97" customWidth="1"/>
    <col min="11034" max="11035" width="11.8515625" style="97" customWidth="1"/>
    <col min="11036" max="11036" width="3.57421875" style="97" customWidth="1"/>
    <col min="11037" max="11038" width="11.8515625" style="97" customWidth="1"/>
    <col min="11039" max="11039" width="3.57421875" style="97" customWidth="1"/>
    <col min="11040" max="11041" width="11.8515625" style="97" customWidth="1"/>
    <col min="11042" max="11042" width="3.57421875" style="97" customWidth="1"/>
    <col min="11043" max="11044" width="11.8515625" style="97" customWidth="1"/>
    <col min="11045" max="11045" width="3.57421875" style="97" customWidth="1"/>
    <col min="11046" max="11047" width="11.8515625" style="97" customWidth="1"/>
    <col min="11048" max="11048" width="3.57421875" style="97" customWidth="1"/>
    <col min="11049" max="11050" width="11.8515625" style="97" customWidth="1"/>
    <col min="11051" max="11051" width="3.57421875" style="97" customWidth="1"/>
    <col min="11052" max="11053" width="11.8515625" style="97" customWidth="1"/>
    <col min="11054" max="11054" width="3.57421875" style="97" customWidth="1"/>
    <col min="11055" max="11056" width="11.8515625" style="97" customWidth="1"/>
    <col min="11057" max="11057" width="3.57421875" style="97" customWidth="1"/>
    <col min="11058" max="11059" width="11.8515625" style="97" customWidth="1"/>
    <col min="11060" max="11060" width="3.57421875" style="97" customWidth="1"/>
    <col min="11061" max="11062" width="11.8515625" style="97" customWidth="1"/>
    <col min="11063" max="11063" width="3.57421875" style="97" customWidth="1"/>
    <col min="11064" max="11065" width="11.8515625" style="97" customWidth="1"/>
    <col min="11066" max="11066" width="3.57421875" style="97" customWidth="1"/>
    <col min="11067" max="11068" width="11.8515625" style="97" customWidth="1"/>
    <col min="11069" max="11069" width="3.57421875" style="97" customWidth="1"/>
    <col min="11070" max="11071" width="11.8515625" style="97" customWidth="1"/>
    <col min="11072" max="11072" width="3.57421875" style="97" customWidth="1"/>
    <col min="11073" max="11074" width="11.8515625" style="97" customWidth="1"/>
    <col min="11075" max="11075" width="3.57421875" style="97" customWidth="1"/>
    <col min="11076" max="11077" width="11.8515625" style="97" customWidth="1"/>
    <col min="11078" max="11078" width="3.57421875" style="97" customWidth="1"/>
    <col min="11079" max="11272" width="9.140625" style="97" customWidth="1"/>
    <col min="11273" max="11273" width="4.7109375" style="97" customWidth="1"/>
    <col min="11274" max="11274" width="10.28125" style="97" customWidth="1"/>
    <col min="11275" max="11275" width="8.8515625" style="97" customWidth="1"/>
    <col min="11276" max="11277" width="4.7109375" style="97" customWidth="1"/>
    <col min="11278" max="11278" width="10.8515625" style="97" customWidth="1"/>
    <col min="11279" max="11279" width="9.00390625" style="97" bestFit="1" customWidth="1"/>
    <col min="11280" max="11280" width="12.421875" style="97" customWidth="1"/>
    <col min="11281" max="11281" width="12.8515625" style="97" customWidth="1"/>
    <col min="11282" max="11282" width="12.7109375" style="97" customWidth="1"/>
    <col min="11283" max="11283" width="7.28125" style="97" customWidth="1"/>
    <col min="11284" max="11284" width="12.7109375" style="97" customWidth="1"/>
    <col min="11285" max="11285" width="12.8515625" style="97" customWidth="1"/>
    <col min="11286" max="11286" width="7.57421875" style="97" customWidth="1"/>
    <col min="11287" max="11287" width="13.421875" style="97" customWidth="1"/>
    <col min="11288" max="11288" width="13.28125" style="97" customWidth="1"/>
    <col min="11289" max="11289" width="4.7109375" style="97" customWidth="1"/>
    <col min="11290" max="11291" width="11.8515625" style="97" customWidth="1"/>
    <col min="11292" max="11292" width="3.57421875" style="97" customWidth="1"/>
    <col min="11293" max="11294" width="11.8515625" style="97" customWidth="1"/>
    <col min="11295" max="11295" width="3.57421875" style="97" customWidth="1"/>
    <col min="11296" max="11297" width="11.8515625" style="97" customWidth="1"/>
    <col min="11298" max="11298" width="3.57421875" style="97" customWidth="1"/>
    <col min="11299" max="11300" width="11.8515625" style="97" customWidth="1"/>
    <col min="11301" max="11301" width="3.57421875" style="97" customWidth="1"/>
    <col min="11302" max="11303" width="11.8515625" style="97" customWidth="1"/>
    <col min="11304" max="11304" width="3.57421875" style="97" customWidth="1"/>
    <col min="11305" max="11306" width="11.8515625" style="97" customWidth="1"/>
    <col min="11307" max="11307" width="3.57421875" style="97" customWidth="1"/>
    <col min="11308" max="11309" width="11.8515625" style="97" customWidth="1"/>
    <col min="11310" max="11310" width="3.57421875" style="97" customWidth="1"/>
    <col min="11311" max="11312" width="11.8515625" style="97" customWidth="1"/>
    <col min="11313" max="11313" width="3.57421875" style="97" customWidth="1"/>
    <col min="11314" max="11315" width="11.8515625" style="97" customWidth="1"/>
    <col min="11316" max="11316" width="3.57421875" style="97" customWidth="1"/>
    <col min="11317" max="11318" width="11.8515625" style="97" customWidth="1"/>
    <col min="11319" max="11319" width="3.57421875" style="97" customWidth="1"/>
    <col min="11320" max="11321" width="11.8515625" style="97" customWidth="1"/>
    <col min="11322" max="11322" width="3.57421875" style="97" customWidth="1"/>
    <col min="11323" max="11324" width="11.8515625" style="97" customWidth="1"/>
    <col min="11325" max="11325" width="3.57421875" style="97" customWidth="1"/>
    <col min="11326" max="11327" width="11.8515625" style="97" customWidth="1"/>
    <col min="11328" max="11328" width="3.57421875" style="97" customWidth="1"/>
    <col min="11329" max="11330" width="11.8515625" style="97" customWidth="1"/>
    <col min="11331" max="11331" width="3.57421875" style="97" customWidth="1"/>
    <col min="11332" max="11333" width="11.8515625" style="97" customWidth="1"/>
    <col min="11334" max="11334" width="3.57421875" style="97" customWidth="1"/>
    <col min="11335" max="11528" width="9.140625" style="97" customWidth="1"/>
    <col min="11529" max="11529" width="4.7109375" style="97" customWidth="1"/>
    <col min="11530" max="11530" width="10.28125" style="97" customWidth="1"/>
    <col min="11531" max="11531" width="8.8515625" style="97" customWidth="1"/>
    <col min="11532" max="11533" width="4.7109375" style="97" customWidth="1"/>
    <col min="11534" max="11534" width="10.8515625" style="97" customWidth="1"/>
    <col min="11535" max="11535" width="9.00390625" style="97" bestFit="1" customWidth="1"/>
    <col min="11536" max="11536" width="12.421875" style="97" customWidth="1"/>
    <col min="11537" max="11537" width="12.8515625" style="97" customWidth="1"/>
    <col min="11538" max="11538" width="12.7109375" style="97" customWidth="1"/>
    <col min="11539" max="11539" width="7.28125" style="97" customWidth="1"/>
    <col min="11540" max="11540" width="12.7109375" style="97" customWidth="1"/>
    <col min="11541" max="11541" width="12.8515625" style="97" customWidth="1"/>
    <col min="11542" max="11542" width="7.57421875" style="97" customWidth="1"/>
    <col min="11543" max="11543" width="13.421875" style="97" customWidth="1"/>
    <col min="11544" max="11544" width="13.28125" style="97" customWidth="1"/>
    <col min="11545" max="11545" width="4.7109375" style="97" customWidth="1"/>
    <col min="11546" max="11547" width="11.8515625" style="97" customWidth="1"/>
    <col min="11548" max="11548" width="3.57421875" style="97" customWidth="1"/>
    <col min="11549" max="11550" width="11.8515625" style="97" customWidth="1"/>
    <col min="11551" max="11551" width="3.57421875" style="97" customWidth="1"/>
    <col min="11552" max="11553" width="11.8515625" style="97" customWidth="1"/>
    <col min="11554" max="11554" width="3.57421875" style="97" customWidth="1"/>
    <col min="11555" max="11556" width="11.8515625" style="97" customWidth="1"/>
    <col min="11557" max="11557" width="3.57421875" style="97" customWidth="1"/>
    <col min="11558" max="11559" width="11.8515625" style="97" customWidth="1"/>
    <col min="11560" max="11560" width="3.57421875" style="97" customWidth="1"/>
    <col min="11561" max="11562" width="11.8515625" style="97" customWidth="1"/>
    <col min="11563" max="11563" width="3.57421875" style="97" customWidth="1"/>
    <col min="11564" max="11565" width="11.8515625" style="97" customWidth="1"/>
    <col min="11566" max="11566" width="3.57421875" style="97" customWidth="1"/>
    <col min="11567" max="11568" width="11.8515625" style="97" customWidth="1"/>
    <col min="11569" max="11569" width="3.57421875" style="97" customWidth="1"/>
    <col min="11570" max="11571" width="11.8515625" style="97" customWidth="1"/>
    <col min="11572" max="11572" width="3.57421875" style="97" customWidth="1"/>
    <col min="11573" max="11574" width="11.8515625" style="97" customWidth="1"/>
    <col min="11575" max="11575" width="3.57421875" style="97" customWidth="1"/>
    <col min="11576" max="11577" width="11.8515625" style="97" customWidth="1"/>
    <col min="11578" max="11578" width="3.57421875" style="97" customWidth="1"/>
    <col min="11579" max="11580" width="11.8515625" style="97" customWidth="1"/>
    <col min="11581" max="11581" width="3.57421875" style="97" customWidth="1"/>
    <col min="11582" max="11583" width="11.8515625" style="97" customWidth="1"/>
    <col min="11584" max="11584" width="3.57421875" style="97" customWidth="1"/>
    <col min="11585" max="11586" width="11.8515625" style="97" customWidth="1"/>
    <col min="11587" max="11587" width="3.57421875" style="97" customWidth="1"/>
    <col min="11588" max="11589" width="11.8515625" style="97" customWidth="1"/>
    <col min="11590" max="11590" width="3.57421875" style="97" customWidth="1"/>
    <col min="11591" max="11784" width="9.140625" style="97" customWidth="1"/>
    <col min="11785" max="11785" width="4.7109375" style="97" customWidth="1"/>
    <col min="11786" max="11786" width="10.28125" style="97" customWidth="1"/>
    <col min="11787" max="11787" width="8.8515625" style="97" customWidth="1"/>
    <col min="11788" max="11789" width="4.7109375" style="97" customWidth="1"/>
    <col min="11790" max="11790" width="10.8515625" style="97" customWidth="1"/>
    <col min="11791" max="11791" width="9.00390625" style="97" bestFit="1" customWidth="1"/>
    <col min="11792" max="11792" width="12.421875" style="97" customWidth="1"/>
    <col min="11793" max="11793" width="12.8515625" style="97" customWidth="1"/>
    <col min="11794" max="11794" width="12.7109375" style="97" customWidth="1"/>
    <col min="11795" max="11795" width="7.28125" style="97" customWidth="1"/>
    <col min="11796" max="11796" width="12.7109375" style="97" customWidth="1"/>
    <col min="11797" max="11797" width="12.8515625" style="97" customWidth="1"/>
    <col min="11798" max="11798" width="7.57421875" style="97" customWidth="1"/>
    <col min="11799" max="11799" width="13.421875" style="97" customWidth="1"/>
    <col min="11800" max="11800" width="13.28125" style="97" customWidth="1"/>
    <col min="11801" max="11801" width="4.7109375" style="97" customWidth="1"/>
    <col min="11802" max="11803" width="11.8515625" style="97" customWidth="1"/>
    <col min="11804" max="11804" width="3.57421875" style="97" customWidth="1"/>
    <col min="11805" max="11806" width="11.8515625" style="97" customWidth="1"/>
    <col min="11807" max="11807" width="3.57421875" style="97" customWidth="1"/>
    <col min="11808" max="11809" width="11.8515625" style="97" customWidth="1"/>
    <col min="11810" max="11810" width="3.57421875" style="97" customWidth="1"/>
    <col min="11811" max="11812" width="11.8515625" style="97" customWidth="1"/>
    <col min="11813" max="11813" width="3.57421875" style="97" customWidth="1"/>
    <col min="11814" max="11815" width="11.8515625" style="97" customWidth="1"/>
    <col min="11816" max="11816" width="3.57421875" style="97" customWidth="1"/>
    <col min="11817" max="11818" width="11.8515625" style="97" customWidth="1"/>
    <col min="11819" max="11819" width="3.57421875" style="97" customWidth="1"/>
    <col min="11820" max="11821" width="11.8515625" style="97" customWidth="1"/>
    <col min="11822" max="11822" width="3.57421875" style="97" customWidth="1"/>
    <col min="11823" max="11824" width="11.8515625" style="97" customWidth="1"/>
    <col min="11825" max="11825" width="3.57421875" style="97" customWidth="1"/>
    <col min="11826" max="11827" width="11.8515625" style="97" customWidth="1"/>
    <col min="11828" max="11828" width="3.57421875" style="97" customWidth="1"/>
    <col min="11829" max="11830" width="11.8515625" style="97" customWidth="1"/>
    <col min="11831" max="11831" width="3.57421875" style="97" customWidth="1"/>
    <col min="11832" max="11833" width="11.8515625" style="97" customWidth="1"/>
    <col min="11834" max="11834" width="3.57421875" style="97" customWidth="1"/>
    <col min="11835" max="11836" width="11.8515625" style="97" customWidth="1"/>
    <col min="11837" max="11837" width="3.57421875" style="97" customWidth="1"/>
    <col min="11838" max="11839" width="11.8515625" style="97" customWidth="1"/>
    <col min="11840" max="11840" width="3.57421875" style="97" customWidth="1"/>
    <col min="11841" max="11842" width="11.8515625" style="97" customWidth="1"/>
    <col min="11843" max="11843" width="3.57421875" style="97" customWidth="1"/>
    <col min="11844" max="11845" width="11.8515625" style="97" customWidth="1"/>
    <col min="11846" max="11846" width="3.57421875" style="97" customWidth="1"/>
    <col min="11847" max="12040" width="9.140625" style="97" customWidth="1"/>
    <col min="12041" max="12041" width="4.7109375" style="97" customWidth="1"/>
    <col min="12042" max="12042" width="10.28125" style="97" customWidth="1"/>
    <col min="12043" max="12043" width="8.8515625" style="97" customWidth="1"/>
    <col min="12044" max="12045" width="4.7109375" style="97" customWidth="1"/>
    <col min="12046" max="12046" width="10.8515625" style="97" customWidth="1"/>
    <col min="12047" max="12047" width="9.00390625" style="97" bestFit="1" customWidth="1"/>
    <col min="12048" max="12048" width="12.421875" style="97" customWidth="1"/>
    <col min="12049" max="12049" width="12.8515625" style="97" customWidth="1"/>
    <col min="12050" max="12050" width="12.7109375" style="97" customWidth="1"/>
    <col min="12051" max="12051" width="7.28125" style="97" customWidth="1"/>
    <col min="12052" max="12052" width="12.7109375" style="97" customWidth="1"/>
    <col min="12053" max="12053" width="12.8515625" style="97" customWidth="1"/>
    <col min="12054" max="12054" width="7.57421875" style="97" customWidth="1"/>
    <col min="12055" max="12055" width="13.421875" style="97" customWidth="1"/>
    <col min="12056" max="12056" width="13.28125" style="97" customWidth="1"/>
    <col min="12057" max="12057" width="4.7109375" style="97" customWidth="1"/>
    <col min="12058" max="12059" width="11.8515625" style="97" customWidth="1"/>
    <col min="12060" max="12060" width="3.57421875" style="97" customWidth="1"/>
    <col min="12061" max="12062" width="11.8515625" style="97" customWidth="1"/>
    <col min="12063" max="12063" width="3.57421875" style="97" customWidth="1"/>
    <col min="12064" max="12065" width="11.8515625" style="97" customWidth="1"/>
    <col min="12066" max="12066" width="3.57421875" style="97" customWidth="1"/>
    <col min="12067" max="12068" width="11.8515625" style="97" customWidth="1"/>
    <col min="12069" max="12069" width="3.57421875" style="97" customWidth="1"/>
    <col min="12070" max="12071" width="11.8515625" style="97" customWidth="1"/>
    <col min="12072" max="12072" width="3.57421875" style="97" customWidth="1"/>
    <col min="12073" max="12074" width="11.8515625" style="97" customWidth="1"/>
    <col min="12075" max="12075" width="3.57421875" style="97" customWidth="1"/>
    <col min="12076" max="12077" width="11.8515625" style="97" customWidth="1"/>
    <col min="12078" max="12078" width="3.57421875" style="97" customWidth="1"/>
    <col min="12079" max="12080" width="11.8515625" style="97" customWidth="1"/>
    <col min="12081" max="12081" width="3.57421875" style="97" customWidth="1"/>
    <col min="12082" max="12083" width="11.8515625" style="97" customWidth="1"/>
    <col min="12084" max="12084" width="3.57421875" style="97" customWidth="1"/>
    <col min="12085" max="12086" width="11.8515625" style="97" customWidth="1"/>
    <col min="12087" max="12087" width="3.57421875" style="97" customWidth="1"/>
    <col min="12088" max="12089" width="11.8515625" style="97" customWidth="1"/>
    <col min="12090" max="12090" width="3.57421875" style="97" customWidth="1"/>
    <col min="12091" max="12092" width="11.8515625" style="97" customWidth="1"/>
    <col min="12093" max="12093" width="3.57421875" style="97" customWidth="1"/>
    <col min="12094" max="12095" width="11.8515625" style="97" customWidth="1"/>
    <col min="12096" max="12096" width="3.57421875" style="97" customWidth="1"/>
    <col min="12097" max="12098" width="11.8515625" style="97" customWidth="1"/>
    <col min="12099" max="12099" width="3.57421875" style="97" customWidth="1"/>
    <col min="12100" max="12101" width="11.8515625" style="97" customWidth="1"/>
    <col min="12102" max="12102" width="3.57421875" style="97" customWidth="1"/>
    <col min="12103" max="12296" width="9.140625" style="97" customWidth="1"/>
    <col min="12297" max="12297" width="4.7109375" style="97" customWidth="1"/>
    <col min="12298" max="12298" width="10.28125" style="97" customWidth="1"/>
    <col min="12299" max="12299" width="8.8515625" style="97" customWidth="1"/>
    <col min="12300" max="12301" width="4.7109375" style="97" customWidth="1"/>
    <col min="12302" max="12302" width="10.8515625" style="97" customWidth="1"/>
    <col min="12303" max="12303" width="9.00390625" style="97" bestFit="1" customWidth="1"/>
    <col min="12304" max="12304" width="12.421875" style="97" customWidth="1"/>
    <col min="12305" max="12305" width="12.8515625" style="97" customWidth="1"/>
    <col min="12306" max="12306" width="12.7109375" style="97" customWidth="1"/>
    <col min="12307" max="12307" width="7.28125" style="97" customWidth="1"/>
    <col min="12308" max="12308" width="12.7109375" style="97" customWidth="1"/>
    <col min="12309" max="12309" width="12.8515625" style="97" customWidth="1"/>
    <col min="12310" max="12310" width="7.57421875" style="97" customWidth="1"/>
    <col min="12311" max="12311" width="13.421875" style="97" customWidth="1"/>
    <col min="12312" max="12312" width="13.28125" style="97" customWidth="1"/>
    <col min="12313" max="12313" width="4.7109375" style="97" customWidth="1"/>
    <col min="12314" max="12315" width="11.8515625" style="97" customWidth="1"/>
    <col min="12316" max="12316" width="3.57421875" style="97" customWidth="1"/>
    <col min="12317" max="12318" width="11.8515625" style="97" customWidth="1"/>
    <col min="12319" max="12319" width="3.57421875" style="97" customWidth="1"/>
    <col min="12320" max="12321" width="11.8515625" style="97" customWidth="1"/>
    <col min="12322" max="12322" width="3.57421875" style="97" customWidth="1"/>
    <col min="12323" max="12324" width="11.8515625" style="97" customWidth="1"/>
    <col min="12325" max="12325" width="3.57421875" style="97" customWidth="1"/>
    <col min="12326" max="12327" width="11.8515625" style="97" customWidth="1"/>
    <col min="12328" max="12328" width="3.57421875" style="97" customWidth="1"/>
    <col min="12329" max="12330" width="11.8515625" style="97" customWidth="1"/>
    <col min="12331" max="12331" width="3.57421875" style="97" customWidth="1"/>
    <col min="12332" max="12333" width="11.8515625" style="97" customWidth="1"/>
    <col min="12334" max="12334" width="3.57421875" style="97" customWidth="1"/>
    <col min="12335" max="12336" width="11.8515625" style="97" customWidth="1"/>
    <col min="12337" max="12337" width="3.57421875" style="97" customWidth="1"/>
    <col min="12338" max="12339" width="11.8515625" style="97" customWidth="1"/>
    <col min="12340" max="12340" width="3.57421875" style="97" customWidth="1"/>
    <col min="12341" max="12342" width="11.8515625" style="97" customWidth="1"/>
    <col min="12343" max="12343" width="3.57421875" style="97" customWidth="1"/>
    <col min="12344" max="12345" width="11.8515625" style="97" customWidth="1"/>
    <col min="12346" max="12346" width="3.57421875" style="97" customWidth="1"/>
    <col min="12347" max="12348" width="11.8515625" style="97" customWidth="1"/>
    <col min="12349" max="12349" width="3.57421875" style="97" customWidth="1"/>
    <col min="12350" max="12351" width="11.8515625" style="97" customWidth="1"/>
    <col min="12352" max="12352" width="3.57421875" style="97" customWidth="1"/>
    <col min="12353" max="12354" width="11.8515625" style="97" customWidth="1"/>
    <col min="12355" max="12355" width="3.57421875" style="97" customWidth="1"/>
    <col min="12356" max="12357" width="11.8515625" style="97" customWidth="1"/>
    <col min="12358" max="12358" width="3.57421875" style="97" customWidth="1"/>
    <col min="12359" max="12552" width="9.140625" style="97" customWidth="1"/>
    <col min="12553" max="12553" width="4.7109375" style="97" customWidth="1"/>
    <col min="12554" max="12554" width="10.28125" style="97" customWidth="1"/>
    <col min="12555" max="12555" width="8.8515625" style="97" customWidth="1"/>
    <col min="12556" max="12557" width="4.7109375" style="97" customWidth="1"/>
    <col min="12558" max="12558" width="10.8515625" style="97" customWidth="1"/>
    <col min="12559" max="12559" width="9.00390625" style="97" bestFit="1" customWidth="1"/>
    <col min="12560" max="12560" width="12.421875" style="97" customWidth="1"/>
    <col min="12561" max="12561" width="12.8515625" style="97" customWidth="1"/>
    <col min="12562" max="12562" width="12.7109375" style="97" customWidth="1"/>
    <col min="12563" max="12563" width="7.28125" style="97" customWidth="1"/>
    <col min="12564" max="12564" width="12.7109375" style="97" customWidth="1"/>
    <col min="12565" max="12565" width="12.8515625" style="97" customWidth="1"/>
    <col min="12566" max="12566" width="7.57421875" style="97" customWidth="1"/>
    <col min="12567" max="12567" width="13.421875" style="97" customWidth="1"/>
    <col min="12568" max="12568" width="13.28125" style="97" customWidth="1"/>
    <col min="12569" max="12569" width="4.7109375" style="97" customWidth="1"/>
    <col min="12570" max="12571" width="11.8515625" style="97" customWidth="1"/>
    <col min="12572" max="12572" width="3.57421875" style="97" customWidth="1"/>
    <col min="12573" max="12574" width="11.8515625" style="97" customWidth="1"/>
    <col min="12575" max="12575" width="3.57421875" style="97" customWidth="1"/>
    <col min="12576" max="12577" width="11.8515625" style="97" customWidth="1"/>
    <col min="12578" max="12578" width="3.57421875" style="97" customWidth="1"/>
    <col min="12579" max="12580" width="11.8515625" style="97" customWidth="1"/>
    <col min="12581" max="12581" width="3.57421875" style="97" customWidth="1"/>
    <col min="12582" max="12583" width="11.8515625" style="97" customWidth="1"/>
    <col min="12584" max="12584" width="3.57421875" style="97" customWidth="1"/>
    <col min="12585" max="12586" width="11.8515625" style="97" customWidth="1"/>
    <col min="12587" max="12587" width="3.57421875" style="97" customWidth="1"/>
    <col min="12588" max="12589" width="11.8515625" style="97" customWidth="1"/>
    <col min="12590" max="12590" width="3.57421875" style="97" customWidth="1"/>
    <col min="12591" max="12592" width="11.8515625" style="97" customWidth="1"/>
    <col min="12593" max="12593" width="3.57421875" style="97" customWidth="1"/>
    <col min="12594" max="12595" width="11.8515625" style="97" customWidth="1"/>
    <col min="12596" max="12596" width="3.57421875" style="97" customWidth="1"/>
    <col min="12597" max="12598" width="11.8515625" style="97" customWidth="1"/>
    <col min="12599" max="12599" width="3.57421875" style="97" customWidth="1"/>
    <col min="12600" max="12601" width="11.8515625" style="97" customWidth="1"/>
    <col min="12602" max="12602" width="3.57421875" style="97" customWidth="1"/>
    <col min="12603" max="12604" width="11.8515625" style="97" customWidth="1"/>
    <col min="12605" max="12605" width="3.57421875" style="97" customWidth="1"/>
    <col min="12606" max="12607" width="11.8515625" style="97" customWidth="1"/>
    <col min="12608" max="12608" width="3.57421875" style="97" customWidth="1"/>
    <col min="12609" max="12610" width="11.8515625" style="97" customWidth="1"/>
    <col min="12611" max="12611" width="3.57421875" style="97" customWidth="1"/>
    <col min="12612" max="12613" width="11.8515625" style="97" customWidth="1"/>
    <col min="12614" max="12614" width="3.57421875" style="97" customWidth="1"/>
    <col min="12615" max="12808" width="9.140625" style="97" customWidth="1"/>
    <col min="12809" max="12809" width="4.7109375" style="97" customWidth="1"/>
    <col min="12810" max="12810" width="10.28125" style="97" customWidth="1"/>
    <col min="12811" max="12811" width="8.8515625" style="97" customWidth="1"/>
    <col min="12812" max="12813" width="4.7109375" style="97" customWidth="1"/>
    <col min="12814" max="12814" width="10.8515625" style="97" customWidth="1"/>
    <col min="12815" max="12815" width="9.00390625" style="97" bestFit="1" customWidth="1"/>
    <col min="12816" max="12816" width="12.421875" style="97" customWidth="1"/>
    <col min="12817" max="12817" width="12.8515625" style="97" customWidth="1"/>
    <col min="12818" max="12818" width="12.7109375" style="97" customWidth="1"/>
    <col min="12819" max="12819" width="7.28125" style="97" customWidth="1"/>
    <col min="12820" max="12820" width="12.7109375" style="97" customWidth="1"/>
    <col min="12821" max="12821" width="12.8515625" style="97" customWidth="1"/>
    <col min="12822" max="12822" width="7.57421875" style="97" customWidth="1"/>
    <col min="12823" max="12823" width="13.421875" style="97" customWidth="1"/>
    <col min="12824" max="12824" width="13.28125" style="97" customWidth="1"/>
    <col min="12825" max="12825" width="4.7109375" style="97" customWidth="1"/>
    <col min="12826" max="12827" width="11.8515625" style="97" customWidth="1"/>
    <col min="12828" max="12828" width="3.57421875" style="97" customWidth="1"/>
    <col min="12829" max="12830" width="11.8515625" style="97" customWidth="1"/>
    <col min="12831" max="12831" width="3.57421875" style="97" customWidth="1"/>
    <col min="12832" max="12833" width="11.8515625" style="97" customWidth="1"/>
    <col min="12834" max="12834" width="3.57421875" style="97" customWidth="1"/>
    <col min="12835" max="12836" width="11.8515625" style="97" customWidth="1"/>
    <col min="12837" max="12837" width="3.57421875" style="97" customWidth="1"/>
    <col min="12838" max="12839" width="11.8515625" style="97" customWidth="1"/>
    <col min="12840" max="12840" width="3.57421875" style="97" customWidth="1"/>
    <col min="12841" max="12842" width="11.8515625" style="97" customWidth="1"/>
    <col min="12843" max="12843" width="3.57421875" style="97" customWidth="1"/>
    <col min="12844" max="12845" width="11.8515625" style="97" customWidth="1"/>
    <col min="12846" max="12846" width="3.57421875" style="97" customWidth="1"/>
    <col min="12847" max="12848" width="11.8515625" style="97" customWidth="1"/>
    <col min="12849" max="12849" width="3.57421875" style="97" customWidth="1"/>
    <col min="12850" max="12851" width="11.8515625" style="97" customWidth="1"/>
    <col min="12852" max="12852" width="3.57421875" style="97" customWidth="1"/>
    <col min="12853" max="12854" width="11.8515625" style="97" customWidth="1"/>
    <col min="12855" max="12855" width="3.57421875" style="97" customWidth="1"/>
    <col min="12856" max="12857" width="11.8515625" style="97" customWidth="1"/>
    <col min="12858" max="12858" width="3.57421875" style="97" customWidth="1"/>
    <col min="12859" max="12860" width="11.8515625" style="97" customWidth="1"/>
    <col min="12861" max="12861" width="3.57421875" style="97" customWidth="1"/>
    <col min="12862" max="12863" width="11.8515625" style="97" customWidth="1"/>
    <col min="12864" max="12864" width="3.57421875" style="97" customWidth="1"/>
    <col min="12865" max="12866" width="11.8515625" style="97" customWidth="1"/>
    <col min="12867" max="12867" width="3.57421875" style="97" customWidth="1"/>
    <col min="12868" max="12869" width="11.8515625" style="97" customWidth="1"/>
    <col min="12870" max="12870" width="3.57421875" style="97" customWidth="1"/>
    <col min="12871" max="13064" width="9.140625" style="97" customWidth="1"/>
    <col min="13065" max="13065" width="4.7109375" style="97" customWidth="1"/>
    <col min="13066" max="13066" width="10.28125" style="97" customWidth="1"/>
    <col min="13067" max="13067" width="8.8515625" style="97" customWidth="1"/>
    <col min="13068" max="13069" width="4.7109375" style="97" customWidth="1"/>
    <col min="13070" max="13070" width="10.8515625" style="97" customWidth="1"/>
    <col min="13071" max="13071" width="9.00390625" style="97" bestFit="1" customWidth="1"/>
    <col min="13072" max="13072" width="12.421875" style="97" customWidth="1"/>
    <col min="13073" max="13073" width="12.8515625" style="97" customWidth="1"/>
    <col min="13074" max="13074" width="12.7109375" style="97" customWidth="1"/>
    <col min="13075" max="13075" width="7.28125" style="97" customWidth="1"/>
    <col min="13076" max="13076" width="12.7109375" style="97" customWidth="1"/>
    <col min="13077" max="13077" width="12.8515625" style="97" customWidth="1"/>
    <col min="13078" max="13078" width="7.57421875" style="97" customWidth="1"/>
    <col min="13079" max="13079" width="13.421875" style="97" customWidth="1"/>
    <col min="13080" max="13080" width="13.28125" style="97" customWidth="1"/>
    <col min="13081" max="13081" width="4.7109375" style="97" customWidth="1"/>
    <col min="13082" max="13083" width="11.8515625" style="97" customWidth="1"/>
    <col min="13084" max="13084" width="3.57421875" style="97" customWidth="1"/>
    <col min="13085" max="13086" width="11.8515625" style="97" customWidth="1"/>
    <col min="13087" max="13087" width="3.57421875" style="97" customWidth="1"/>
    <col min="13088" max="13089" width="11.8515625" style="97" customWidth="1"/>
    <col min="13090" max="13090" width="3.57421875" style="97" customWidth="1"/>
    <col min="13091" max="13092" width="11.8515625" style="97" customWidth="1"/>
    <col min="13093" max="13093" width="3.57421875" style="97" customWidth="1"/>
    <col min="13094" max="13095" width="11.8515625" style="97" customWidth="1"/>
    <col min="13096" max="13096" width="3.57421875" style="97" customWidth="1"/>
    <col min="13097" max="13098" width="11.8515625" style="97" customWidth="1"/>
    <col min="13099" max="13099" width="3.57421875" style="97" customWidth="1"/>
    <col min="13100" max="13101" width="11.8515625" style="97" customWidth="1"/>
    <col min="13102" max="13102" width="3.57421875" style="97" customWidth="1"/>
    <col min="13103" max="13104" width="11.8515625" style="97" customWidth="1"/>
    <col min="13105" max="13105" width="3.57421875" style="97" customWidth="1"/>
    <col min="13106" max="13107" width="11.8515625" style="97" customWidth="1"/>
    <col min="13108" max="13108" width="3.57421875" style="97" customWidth="1"/>
    <col min="13109" max="13110" width="11.8515625" style="97" customWidth="1"/>
    <col min="13111" max="13111" width="3.57421875" style="97" customWidth="1"/>
    <col min="13112" max="13113" width="11.8515625" style="97" customWidth="1"/>
    <col min="13114" max="13114" width="3.57421875" style="97" customWidth="1"/>
    <col min="13115" max="13116" width="11.8515625" style="97" customWidth="1"/>
    <col min="13117" max="13117" width="3.57421875" style="97" customWidth="1"/>
    <col min="13118" max="13119" width="11.8515625" style="97" customWidth="1"/>
    <col min="13120" max="13120" width="3.57421875" style="97" customWidth="1"/>
    <col min="13121" max="13122" width="11.8515625" style="97" customWidth="1"/>
    <col min="13123" max="13123" width="3.57421875" style="97" customWidth="1"/>
    <col min="13124" max="13125" width="11.8515625" style="97" customWidth="1"/>
    <col min="13126" max="13126" width="3.57421875" style="97" customWidth="1"/>
    <col min="13127" max="13320" width="9.140625" style="97" customWidth="1"/>
    <col min="13321" max="13321" width="4.7109375" style="97" customWidth="1"/>
    <col min="13322" max="13322" width="10.28125" style="97" customWidth="1"/>
    <col min="13323" max="13323" width="8.8515625" style="97" customWidth="1"/>
    <col min="13324" max="13325" width="4.7109375" style="97" customWidth="1"/>
    <col min="13326" max="13326" width="10.8515625" style="97" customWidth="1"/>
    <col min="13327" max="13327" width="9.00390625" style="97" bestFit="1" customWidth="1"/>
    <col min="13328" max="13328" width="12.421875" style="97" customWidth="1"/>
    <col min="13329" max="13329" width="12.8515625" style="97" customWidth="1"/>
    <col min="13330" max="13330" width="12.7109375" style="97" customWidth="1"/>
    <col min="13331" max="13331" width="7.28125" style="97" customWidth="1"/>
    <col min="13332" max="13332" width="12.7109375" style="97" customWidth="1"/>
    <col min="13333" max="13333" width="12.8515625" style="97" customWidth="1"/>
    <col min="13334" max="13334" width="7.57421875" style="97" customWidth="1"/>
    <col min="13335" max="13335" width="13.421875" style="97" customWidth="1"/>
    <col min="13336" max="13336" width="13.28125" style="97" customWidth="1"/>
    <col min="13337" max="13337" width="4.7109375" style="97" customWidth="1"/>
    <col min="13338" max="13339" width="11.8515625" style="97" customWidth="1"/>
    <col min="13340" max="13340" width="3.57421875" style="97" customWidth="1"/>
    <col min="13341" max="13342" width="11.8515625" style="97" customWidth="1"/>
    <col min="13343" max="13343" width="3.57421875" style="97" customWidth="1"/>
    <col min="13344" max="13345" width="11.8515625" style="97" customWidth="1"/>
    <col min="13346" max="13346" width="3.57421875" style="97" customWidth="1"/>
    <col min="13347" max="13348" width="11.8515625" style="97" customWidth="1"/>
    <col min="13349" max="13349" width="3.57421875" style="97" customWidth="1"/>
    <col min="13350" max="13351" width="11.8515625" style="97" customWidth="1"/>
    <col min="13352" max="13352" width="3.57421875" style="97" customWidth="1"/>
    <col min="13353" max="13354" width="11.8515625" style="97" customWidth="1"/>
    <col min="13355" max="13355" width="3.57421875" style="97" customWidth="1"/>
    <col min="13356" max="13357" width="11.8515625" style="97" customWidth="1"/>
    <col min="13358" max="13358" width="3.57421875" style="97" customWidth="1"/>
    <col min="13359" max="13360" width="11.8515625" style="97" customWidth="1"/>
    <col min="13361" max="13361" width="3.57421875" style="97" customWidth="1"/>
    <col min="13362" max="13363" width="11.8515625" style="97" customWidth="1"/>
    <col min="13364" max="13364" width="3.57421875" style="97" customWidth="1"/>
    <col min="13365" max="13366" width="11.8515625" style="97" customWidth="1"/>
    <col min="13367" max="13367" width="3.57421875" style="97" customWidth="1"/>
    <col min="13368" max="13369" width="11.8515625" style="97" customWidth="1"/>
    <col min="13370" max="13370" width="3.57421875" style="97" customWidth="1"/>
    <col min="13371" max="13372" width="11.8515625" style="97" customWidth="1"/>
    <col min="13373" max="13373" width="3.57421875" style="97" customWidth="1"/>
    <col min="13374" max="13375" width="11.8515625" style="97" customWidth="1"/>
    <col min="13376" max="13376" width="3.57421875" style="97" customWidth="1"/>
    <col min="13377" max="13378" width="11.8515625" style="97" customWidth="1"/>
    <col min="13379" max="13379" width="3.57421875" style="97" customWidth="1"/>
    <col min="13380" max="13381" width="11.8515625" style="97" customWidth="1"/>
    <col min="13382" max="13382" width="3.57421875" style="97" customWidth="1"/>
    <col min="13383" max="13576" width="9.140625" style="97" customWidth="1"/>
    <col min="13577" max="13577" width="4.7109375" style="97" customWidth="1"/>
    <col min="13578" max="13578" width="10.28125" style="97" customWidth="1"/>
    <col min="13579" max="13579" width="8.8515625" style="97" customWidth="1"/>
    <col min="13580" max="13581" width="4.7109375" style="97" customWidth="1"/>
    <col min="13582" max="13582" width="10.8515625" style="97" customWidth="1"/>
    <col min="13583" max="13583" width="9.00390625" style="97" bestFit="1" customWidth="1"/>
    <col min="13584" max="13584" width="12.421875" style="97" customWidth="1"/>
    <col min="13585" max="13585" width="12.8515625" style="97" customWidth="1"/>
    <col min="13586" max="13586" width="12.7109375" style="97" customWidth="1"/>
    <col min="13587" max="13587" width="7.28125" style="97" customWidth="1"/>
    <col min="13588" max="13588" width="12.7109375" style="97" customWidth="1"/>
    <col min="13589" max="13589" width="12.8515625" style="97" customWidth="1"/>
    <col min="13590" max="13590" width="7.57421875" style="97" customWidth="1"/>
    <col min="13591" max="13591" width="13.421875" style="97" customWidth="1"/>
    <col min="13592" max="13592" width="13.28125" style="97" customWidth="1"/>
    <col min="13593" max="13593" width="4.7109375" style="97" customWidth="1"/>
    <col min="13594" max="13595" width="11.8515625" style="97" customWidth="1"/>
    <col min="13596" max="13596" width="3.57421875" style="97" customWidth="1"/>
    <col min="13597" max="13598" width="11.8515625" style="97" customWidth="1"/>
    <col min="13599" max="13599" width="3.57421875" style="97" customWidth="1"/>
    <col min="13600" max="13601" width="11.8515625" style="97" customWidth="1"/>
    <col min="13602" max="13602" width="3.57421875" style="97" customWidth="1"/>
    <col min="13603" max="13604" width="11.8515625" style="97" customWidth="1"/>
    <col min="13605" max="13605" width="3.57421875" style="97" customWidth="1"/>
    <col min="13606" max="13607" width="11.8515625" style="97" customWidth="1"/>
    <col min="13608" max="13608" width="3.57421875" style="97" customWidth="1"/>
    <col min="13609" max="13610" width="11.8515625" style="97" customWidth="1"/>
    <col min="13611" max="13611" width="3.57421875" style="97" customWidth="1"/>
    <col min="13612" max="13613" width="11.8515625" style="97" customWidth="1"/>
    <col min="13614" max="13614" width="3.57421875" style="97" customWidth="1"/>
    <col min="13615" max="13616" width="11.8515625" style="97" customWidth="1"/>
    <col min="13617" max="13617" width="3.57421875" style="97" customWidth="1"/>
    <col min="13618" max="13619" width="11.8515625" style="97" customWidth="1"/>
    <col min="13620" max="13620" width="3.57421875" style="97" customWidth="1"/>
    <col min="13621" max="13622" width="11.8515625" style="97" customWidth="1"/>
    <col min="13623" max="13623" width="3.57421875" style="97" customWidth="1"/>
    <col min="13624" max="13625" width="11.8515625" style="97" customWidth="1"/>
    <col min="13626" max="13626" width="3.57421875" style="97" customWidth="1"/>
    <col min="13627" max="13628" width="11.8515625" style="97" customWidth="1"/>
    <col min="13629" max="13629" width="3.57421875" style="97" customWidth="1"/>
    <col min="13630" max="13631" width="11.8515625" style="97" customWidth="1"/>
    <col min="13632" max="13632" width="3.57421875" style="97" customWidth="1"/>
    <col min="13633" max="13634" width="11.8515625" style="97" customWidth="1"/>
    <col min="13635" max="13635" width="3.57421875" style="97" customWidth="1"/>
    <col min="13636" max="13637" width="11.8515625" style="97" customWidth="1"/>
    <col min="13638" max="13638" width="3.57421875" style="97" customWidth="1"/>
    <col min="13639" max="13832" width="9.140625" style="97" customWidth="1"/>
    <col min="13833" max="13833" width="4.7109375" style="97" customWidth="1"/>
    <col min="13834" max="13834" width="10.28125" style="97" customWidth="1"/>
    <col min="13835" max="13835" width="8.8515625" style="97" customWidth="1"/>
    <col min="13836" max="13837" width="4.7109375" style="97" customWidth="1"/>
    <col min="13838" max="13838" width="10.8515625" style="97" customWidth="1"/>
    <col min="13839" max="13839" width="9.00390625" style="97" bestFit="1" customWidth="1"/>
    <col min="13840" max="13840" width="12.421875" style="97" customWidth="1"/>
    <col min="13841" max="13841" width="12.8515625" style="97" customWidth="1"/>
    <col min="13842" max="13842" width="12.7109375" style="97" customWidth="1"/>
    <col min="13843" max="13843" width="7.28125" style="97" customWidth="1"/>
    <col min="13844" max="13844" width="12.7109375" style="97" customWidth="1"/>
    <col min="13845" max="13845" width="12.8515625" style="97" customWidth="1"/>
    <col min="13846" max="13846" width="7.57421875" style="97" customWidth="1"/>
    <col min="13847" max="13847" width="13.421875" style="97" customWidth="1"/>
    <col min="13848" max="13848" width="13.28125" style="97" customWidth="1"/>
    <col min="13849" max="13849" width="4.7109375" style="97" customWidth="1"/>
    <col min="13850" max="13851" width="11.8515625" style="97" customWidth="1"/>
    <col min="13852" max="13852" width="3.57421875" style="97" customWidth="1"/>
    <col min="13853" max="13854" width="11.8515625" style="97" customWidth="1"/>
    <col min="13855" max="13855" width="3.57421875" style="97" customWidth="1"/>
    <col min="13856" max="13857" width="11.8515625" style="97" customWidth="1"/>
    <col min="13858" max="13858" width="3.57421875" style="97" customWidth="1"/>
    <col min="13859" max="13860" width="11.8515625" style="97" customWidth="1"/>
    <col min="13861" max="13861" width="3.57421875" style="97" customWidth="1"/>
    <col min="13862" max="13863" width="11.8515625" style="97" customWidth="1"/>
    <col min="13864" max="13864" width="3.57421875" style="97" customWidth="1"/>
    <col min="13865" max="13866" width="11.8515625" style="97" customWidth="1"/>
    <col min="13867" max="13867" width="3.57421875" style="97" customWidth="1"/>
    <col min="13868" max="13869" width="11.8515625" style="97" customWidth="1"/>
    <col min="13870" max="13870" width="3.57421875" style="97" customWidth="1"/>
    <col min="13871" max="13872" width="11.8515625" style="97" customWidth="1"/>
    <col min="13873" max="13873" width="3.57421875" style="97" customWidth="1"/>
    <col min="13874" max="13875" width="11.8515625" style="97" customWidth="1"/>
    <col min="13876" max="13876" width="3.57421875" style="97" customWidth="1"/>
    <col min="13877" max="13878" width="11.8515625" style="97" customWidth="1"/>
    <col min="13879" max="13879" width="3.57421875" style="97" customWidth="1"/>
    <col min="13880" max="13881" width="11.8515625" style="97" customWidth="1"/>
    <col min="13882" max="13882" width="3.57421875" style="97" customWidth="1"/>
    <col min="13883" max="13884" width="11.8515625" style="97" customWidth="1"/>
    <col min="13885" max="13885" width="3.57421875" style="97" customWidth="1"/>
    <col min="13886" max="13887" width="11.8515625" style="97" customWidth="1"/>
    <col min="13888" max="13888" width="3.57421875" style="97" customWidth="1"/>
    <col min="13889" max="13890" width="11.8515625" style="97" customWidth="1"/>
    <col min="13891" max="13891" width="3.57421875" style="97" customWidth="1"/>
    <col min="13892" max="13893" width="11.8515625" style="97" customWidth="1"/>
    <col min="13894" max="13894" width="3.57421875" style="97" customWidth="1"/>
    <col min="13895" max="14088" width="9.140625" style="97" customWidth="1"/>
    <col min="14089" max="14089" width="4.7109375" style="97" customWidth="1"/>
    <col min="14090" max="14090" width="10.28125" style="97" customWidth="1"/>
    <col min="14091" max="14091" width="8.8515625" style="97" customWidth="1"/>
    <col min="14092" max="14093" width="4.7109375" style="97" customWidth="1"/>
    <col min="14094" max="14094" width="10.8515625" style="97" customWidth="1"/>
    <col min="14095" max="14095" width="9.00390625" style="97" bestFit="1" customWidth="1"/>
    <col min="14096" max="14096" width="12.421875" style="97" customWidth="1"/>
    <col min="14097" max="14097" width="12.8515625" style="97" customWidth="1"/>
    <col min="14098" max="14098" width="12.7109375" style="97" customWidth="1"/>
    <col min="14099" max="14099" width="7.28125" style="97" customWidth="1"/>
    <col min="14100" max="14100" width="12.7109375" style="97" customWidth="1"/>
    <col min="14101" max="14101" width="12.8515625" style="97" customWidth="1"/>
    <col min="14102" max="14102" width="7.57421875" style="97" customWidth="1"/>
    <col min="14103" max="14103" width="13.421875" style="97" customWidth="1"/>
    <col min="14104" max="14104" width="13.28125" style="97" customWidth="1"/>
    <col min="14105" max="14105" width="4.7109375" style="97" customWidth="1"/>
    <col min="14106" max="14107" width="11.8515625" style="97" customWidth="1"/>
    <col min="14108" max="14108" width="3.57421875" style="97" customWidth="1"/>
    <col min="14109" max="14110" width="11.8515625" style="97" customWidth="1"/>
    <col min="14111" max="14111" width="3.57421875" style="97" customWidth="1"/>
    <col min="14112" max="14113" width="11.8515625" style="97" customWidth="1"/>
    <col min="14114" max="14114" width="3.57421875" style="97" customWidth="1"/>
    <col min="14115" max="14116" width="11.8515625" style="97" customWidth="1"/>
    <col min="14117" max="14117" width="3.57421875" style="97" customWidth="1"/>
    <col min="14118" max="14119" width="11.8515625" style="97" customWidth="1"/>
    <col min="14120" max="14120" width="3.57421875" style="97" customWidth="1"/>
    <col min="14121" max="14122" width="11.8515625" style="97" customWidth="1"/>
    <col min="14123" max="14123" width="3.57421875" style="97" customWidth="1"/>
    <col min="14124" max="14125" width="11.8515625" style="97" customWidth="1"/>
    <col min="14126" max="14126" width="3.57421875" style="97" customWidth="1"/>
    <col min="14127" max="14128" width="11.8515625" style="97" customWidth="1"/>
    <col min="14129" max="14129" width="3.57421875" style="97" customWidth="1"/>
    <col min="14130" max="14131" width="11.8515625" style="97" customWidth="1"/>
    <col min="14132" max="14132" width="3.57421875" style="97" customWidth="1"/>
    <col min="14133" max="14134" width="11.8515625" style="97" customWidth="1"/>
    <col min="14135" max="14135" width="3.57421875" style="97" customWidth="1"/>
    <col min="14136" max="14137" width="11.8515625" style="97" customWidth="1"/>
    <col min="14138" max="14138" width="3.57421875" style="97" customWidth="1"/>
    <col min="14139" max="14140" width="11.8515625" style="97" customWidth="1"/>
    <col min="14141" max="14141" width="3.57421875" style="97" customWidth="1"/>
    <col min="14142" max="14143" width="11.8515625" style="97" customWidth="1"/>
    <col min="14144" max="14144" width="3.57421875" style="97" customWidth="1"/>
    <col min="14145" max="14146" width="11.8515625" style="97" customWidth="1"/>
    <col min="14147" max="14147" width="3.57421875" style="97" customWidth="1"/>
    <col min="14148" max="14149" width="11.8515625" style="97" customWidth="1"/>
    <col min="14150" max="14150" width="3.57421875" style="97" customWidth="1"/>
    <col min="14151" max="14344" width="9.140625" style="97" customWidth="1"/>
    <col min="14345" max="14345" width="4.7109375" style="97" customWidth="1"/>
    <col min="14346" max="14346" width="10.28125" style="97" customWidth="1"/>
    <col min="14347" max="14347" width="8.8515625" style="97" customWidth="1"/>
    <col min="14348" max="14349" width="4.7109375" style="97" customWidth="1"/>
    <col min="14350" max="14350" width="10.8515625" style="97" customWidth="1"/>
    <col min="14351" max="14351" width="9.00390625" style="97" bestFit="1" customWidth="1"/>
    <col min="14352" max="14352" width="12.421875" style="97" customWidth="1"/>
    <col min="14353" max="14353" width="12.8515625" style="97" customWidth="1"/>
    <col min="14354" max="14354" width="12.7109375" style="97" customWidth="1"/>
    <col min="14355" max="14355" width="7.28125" style="97" customWidth="1"/>
    <col min="14356" max="14356" width="12.7109375" style="97" customWidth="1"/>
    <col min="14357" max="14357" width="12.8515625" style="97" customWidth="1"/>
    <col min="14358" max="14358" width="7.57421875" style="97" customWidth="1"/>
    <col min="14359" max="14359" width="13.421875" style="97" customWidth="1"/>
    <col min="14360" max="14360" width="13.28125" style="97" customWidth="1"/>
    <col min="14361" max="14361" width="4.7109375" style="97" customWidth="1"/>
    <col min="14362" max="14363" width="11.8515625" style="97" customWidth="1"/>
    <col min="14364" max="14364" width="3.57421875" style="97" customWidth="1"/>
    <col min="14365" max="14366" width="11.8515625" style="97" customWidth="1"/>
    <col min="14367" max="14367" width="3.57421875" style="97" customWidth="1"/>
    <col min="14368" max="14369" width="11.8515625" style="97" customWidth="1"/>
    <col min="14370" max="14370" width="3.57421875" style="97" customWidth="1"/>
    <col min="14371" max="14372" width="11.8515625" style="97" customWidth="1"/>
    <col min="14373" max="14373" width="3.57421875" style="97" customWidth="1"/>
    <col min="14374" max="14375" width="11.8515625" style="97" customWidth="1"/>
    <col min="14376" max="14376" width="3.57421875" style="97" customWidth="1"/>
    <col min="14377" max="14378" width="11.8515625" style="97" customWidth="1"/>
    <col min="14379" max="14379" width="3.57421875" style="97" customWidth="1"/>
    <col min="14380" max="14381" width="11.8515625" style="97" customWidth="1"/>
    <col min="14382" max="14382" width="3.57421875" style="97" customWidth="1"/>
    <col min="14383" max="14384" width="11.8515625" style="97" customWidth="1"/>
    <col min="14385" max="14385" width="3.57421875" style="97" customWidth="1"/>
    <col min="14386" max="14387" width="11.8515625" style="97" customWidth="1"/>
    <col min="14388" max="14388" width="3.57421875" style="97" customWidth="1"/>
    <col min="14389" max="14390" width="11.8515625" style="97" customWidth="1"/>
    <col min="14391" max="14391" width="3.57421875" style="97" customWidth="1"/>
    <col min="14392" max="14393" width="11.8515625" style="97" customWidth="1"/>
    <col min="14394" max="14394" width="3.57421875" style="97" customWidth="1"/>
    <col min="14395" max="14396" width="11.8515625" style="97" customWidth="1"/>
    <col min="14397" max="14397" width="3.57421875" style="97" customWidth="1"/>
    <col min="14398" max="14399" width="11.8515625" style="97" customWidth="1"/>
    <col min="14400" max="14400" width="3.57421875" style="97" customWidth="1"/>
    <col min="14401" max="14402" width="11.8515625" style="97" customWidth="1"/>
    <col min="14403" max="14403" width="3.57421875" style="97" customWidth="1"/>
    <col min="14404" max="14405" width="11.8515625" style="97" customWidth="1"/>
    <col min="14406" max="14406" width="3.57421875" style="97" customWidth="1"/>
    <col min="14407" max="14600" width="9.140625" style="97" customWidth="1"/>
    <col min="14601" max="14601" width="4.7109375" style="97" customWidth="1"/>
    <col min="14602" max="14602" width="10.28125" style="97" customWidth="1"/>
    <col min="14603" max="14603" width="8.8515625" style="97" customWidth="1"/>
    <col min="14604" max="14605" width="4.7109375" style="97" customWidth="1"/>
    <col min="14606" max="14606" width="10.8515625" style="97" customWidth="1"/>
    <col min="14607" max="14607" width="9.00390625" style="97" bestFit="1" customWidth="1"/>
    <col min="14608" max="14608" width="12.421875" style="97" customWidth="1"/>
    <col min="14609" max="14609" width="12.8515625" style="97" customWidth="1"/>
    <col min="14610" max="14610" width="12.7109375" style="97" customWidth="1"/>
    <col min="14611" max="14611" width="7.28125" style="97" customWidth="1"/>
    <col min="14612" max="14612" width="12.7109375" style="97" customWidth="1"/>
    <col min="14613" max="14613" width="12.8515625" style="97" customWidth="1"/>
    <col min="14614" max="14614" width="7.57421875" style="97" customWidth="1"/>
    <col min="14615" max="14615" width="13.421875" style="97" customWidth="1"/>
    <col min="14616" max="14616" width="13.28125" style="97" customWidth="1"/>
    <col min="14617" max="14617" width="4.7109375" style="97" customWidth="1"/>
    <col min="14618" max="14619" width="11.8515625" style="97" customWidth="1"/>
    <col min="14620" max="14620" width="3.57421875" style="97" customWidth="1"/>
    <col min="14621" max="14622" width="11.8515625" style="97" customWidth="1"/>
    <col min="14623" max="14623" width="3.57421875" style="97" customWidth="1"/>
    <col min="14624" max="14625" width="11.8515625" style="97" customWidth="1"/>
    <col min="14626" max="14626" width="3.57421875" style="97" customWidth="1"/>
    <col min="14627" max="14628" width="11.8515625" style="97" customWidth="1"/>
    <col min="14629" max="14629" width="3.57421875" style="97" customWidth="1"/>
    <col min="14630" max="14631" width="11.8515625" style="97" customWidth="1"/>
    <col min="14632" max="14632" width="3.57421875" style="97" customWidth="1"/>
    <col min="14633" max="14634" width="11.8515625" style="97" customWidth="1"/>
    <col min="14635" max="14635" width="3.57421875" style="97" customWidth="1"/>
    <col min="14636" max="14637" width="11.8515625" style="97" customWidth="1"/>
    <col min="14638" max="14638" width="3.57421875" style="97" customWidth="1"/>
    <col min="14639" max="14640" width="11.8515625" style="97" customWidth="1"/>
    <col min="14641" max="14641" width="3.57421875" style="97" customWidth="1"/>
    <col min="14642" max="14643" width="11.8515625" style="97" customWidth="1"/>
    <col min="14644" max="14644" width="3.57421875" style="97" customWidth="1"/>
    <col min="14645" max="14646" width="11.8515625" style="97" customWidth="1"/>
    <col min="14647" max="14647" width="3.57421875" style="97" customWidth="1"/>
    <col min="14648" max="14649" width="11.8515625" style="97" customWidth="1"/>
    <col min="14650" max="14650" width="3.57421875" style="97" customWidth="1"/>
    <col min="14651" max="14652" width="11.8515625" style="97" customWidth="1"/>
    <col min="14653" max="14653" width="3.57421875" style="97" customWidth="1"/>
    <col min="14654" max="14655" width="11.8515625" style="97" customWidth="1"/>
    <col min="14656" max="14656" width="3.57421875" style="97" customWidth="1"/>
    <col min="14657" max="14658" width="11.8515625" style="97" customWidth="1"/>
    <col min="14659" max="14659" width="3.57421875" style="97" customWidth="1"/>
    <col min="14660" max="14661" width="11.8515625" style="97" customWidth="1"/>
    <col min="14662" max="14662" width="3.57421875" style="97" customWidth="1"/>
    <col min="14663" max="14856" width="9.140625" style="97" customWidth="1"/>
    <col min="14857" max="14857" width="4.7109375" style="97" customWidth="1"/>
    <col min="14858" max="14858" width="10.28125" style="97" customWidth="1"/>
    <col min="14859" max="14859" width="8.8515625" style="97" customWidth="1"/>
    <col min="14860" max="14861" width="4.7109375" style="97" customWidth="1"/>
    <col min="14862" max="14862" width="10.8515625" style="97" customWidth="1"/>
    <col min="14863" max="14863" width="9.00390625" style="97" bestFit="1" customWidth="1"/>
    <col min="14864" max="14864" width="12.421875" style="97" customWidth="1"/>
    <col min="14865" max="14865" width="12.8515625" style="97" customWidth="1"/>
    <col min="14866" max="14866" width="12.7109375" style="97" customWidth="1"/>
    <col min="14867" max="14867" width="7.28125" style="97" customWidth="1"/>
    <col min="14868" max="14868" width="12.7109375" style="97" customWidth="1"/>
    <col min="14869" max="14869" width="12.8515625" style="97" customWidth="1"/>
    <col min="14870" max="14870" width="7.57421875" style="97" customWidth="1"/>
    <col min="14871" max="14871" width="13.421875" style="97" customWidth="1"/>
    <col min="14872" max="14872" width="13.28125" style="97" customWidth="1"/>
    <col min="14873" max="14873" width="4.7109375" style="97" customWidth="1"/>
    <col min="14874" max="14875" width="11.8515625" style="97" customWidth="1"/>
    <col min="14876" max="14876" width="3.57421875" style="97" customWidth="1"/>
    <col min="14877" max="14878" width="11.8515625" style="97" customWidth="1"/>
    <col min="14879" max="14879" width="3.57421875" style="97" customWidth="1"/>
    <col min="14880" max="14881" width="11.8515625" style="97" customWidth="1"/>
    <col min="14882" max="14882" width="3.57421875" style="97" customWidth="1"/>
    <col min="14883" max="14884" width="11.8515625" style="97" customWidth="1"/>
    <col min="14885" max="14885" width="3.57421875" style="97" customWidth="1"/>
    <col min="14886" max="14887" width="11.8515625" style="97" customWidth="1"/>
    <col min="14888" max="14888" width="3.57421875" style="97" customWidth="1"/>
    <col min="14889" max="14890" width="11.8515625" style="97" customWidth="1"/>
    <col min="14891" max="14891" width="3.57421875" style="97" customWidth="1"/>
    <col min="14892" max="14893" width="11.8515625" style="97" customWidth="1"/>
    <col min="14894" max="14894" width="3.57421875" style="97" customWidth="1"/>
    <col min="14895" max="14896" width="11.8515625" style="97" customWidth="1"/>
    <col min="14897" max="14897" width="3.57421875" style="97" customWidth="1"/>
    <col min="14898" max="14899" width="11.8515625" style="97" customWidth="1"/>
    <col min="14900" max="14900" width="3.57421875" style="97" customWidth="1"/>
    <col min="14901" max="14902" width="11.8515625" style="97" customWidth="1"/>
    <col min="14903" max="14903" width="3.57421875" style="97" customWidth="1"/>
    <col min="14904" max="14905" width="11.8515625" style="97" customWidth="1"/>
    <col min="14906" max="14906" width="3.57421875" style="97" customWidth="1"/>
    <col min="14907" max="14908" width="11.8515625" style="97" customWidth="1"/>
    <col min="14909" max="14909" width="3.57421875" style="97" customWidth="1"/>
    <col min="14910" max="14911" width="11.8515625" style="97" customWidth="1"/>
    <col min="14912" max="14912" width="3.57421875" style="97" customWidth="1"/>
    <col min="14913" max="14914" width="11.8515625" style="97" customWidth="1"/>
    <col min="14915" max="14915" width="3.57421875" style="97" customWidth="1"/>
    <col min="14916" max="14917" width="11.8515625" style="97" customWidth="1"/>
    <col min="14918" max="14918" width="3.57421875" style="97" customWidth="1"/>
    <col min="14919" max="15112" width="9.140625" style="97" customWidth="1"/>
    <col min="15113" max="15113" width="4.7109375" style="97" customWidth="1"/>
    <col min="15114" max="15114" width="10.28125" style="97" customWidth="1"/>
    <col min="15115" max="15115" width="8.8515625" style="97" customWidth="1"/>
    <col min="15116" max="15117" width="4.7109375" style="97" customWidth="1"/>
    <col min="15118" max="15118" width="10.8515625" style="97" customWidth="1"/>
    <col min="15119" max="15119" width="9.00390625" style="97" bestFit="1" customWidth="1"/>
    <col min="15120" max="15120" width="12.421875" style="97" customWidth="1"/>
    <col min="15121" max="15121" width="12.8515625" style="97" customWidth="1"/>
    <col min="15122" max="15122" width="12.7109375" style="97" customWidth="1"/>
    <col min="15123" max="15123" width="7.28125" style="97" customWidth="1"/>
    <col min="15124" max="15124" width="12.7109375" style="97" customWidth="1"/>
    <col min="15125" max="15125" width="12.8515625" style="97" customWidth="1"/>
    <col min="15126" max="15126" width="7.57421875" style="97" customWidth="1"/>
    <col min="15127" max="15127" width="13.421875" style="97" customWidth="1"/>
    <col min="15128" max="15128" width="13.28125" style="97" customWidth="1"/>
    <col min="15129" max="15129" width="4.7109375" style="97" customWidth="1"/>
    <col min="15130" max="15131" width="11.8515625" style="97" customWidth="1"/>
    <col min="15132" max="15132" width="3.57421875" style="97" customWidth="1"/>
    <col min="15133" max="15134" width="11.8515625" style="97" customWidth="1"/>
    <col min="15135" max="15135" width="3.57421875" style="97" customWidth="1"/>
    <col min="15136" max="15137" width="11.8515625" style="97" customWidth="1"/>
    <col min="15138" max="15138" width="3.57421875" style="97" customWidth="1"/>
    <col min="15139" max="15140" width="11.8515625" style="97" customWidth="1"/>
    <col min="15141" max="15141" width="3.57421875" style="97" customWidth="1"/>
    <col min="15142" max="15143" width="11.8515625" style="97" customWidth="1"/>
    <col min="15144" max="15144" width="3.57421875" style="97" customWidth="1"/>
    <col min="15145" max="15146" width="11.8515625" style="97" customWidth="1"/>
    <col min="15147" max="15147" width="3.57421875" style="97" customWidth="1"/>
    <col min="15148" max="15149" width="11.8515625" style="97" customWidth="1"/>
    <col min="15150" max="15150" width="3.57421875" style="97" customWidth="1"/>
    <col min="15151" max="15152" width="11.8515625" style="97" customWidth="1"/>
    <col min="15153" max="15153" width="3.57421875" style="97" customWidth="1"/>
    <col min="15154" max="15155" width="11.8515625" style="97" customWidth="1"/>
    <col min="15156" max="15156" width="3.57421875" style="97" customWidth="1"/>
    <col min="15157" max="15158" width="11.8515625" style="97" customWidth="1"/>
    <col min="15159" max="15159" width="3.57421875" style="97" customWidth="1"/>
    <col min="15160" max="15161" width="11.8515625" style="97" customWidth="1"/>
    <col min="15162" max="15162" width="3.57421875" style="97" customWidth="1"/>
    <col min="15163" max="15164" width="11.8515625" style="97" customWidth="1"/>
    <col min="15165" max="15165" width="3.57421875" style="97" customWidth="1"/>
    <col min="15166" max="15167" width="11.8515625" style="97" customWidth="1"/>
    <col min="15168" max="15168" width="3.57421875" style="97" customWidth="1"/>
    <col min="15169" max="15170" width="11.8515625" style="97" customWidth="1"/>
    <col min="15171" max="15171" width="3.57421875" style="97" customWidth="1"/>
    <col min="15172" max="15173" width="11.8515625" style="97" customWidth="1"/>
    <col min="15174" max="15174" width="3.57421875" style="97" customWidth="1"/>
    <col min="15175" max="15368" width="9.140625" style="97" customWidth="1"/>
    <col min="15369" max="15369" width="4.7109375" style="97" customWidth="1"/>
    <col min="15370" max="15370" width="10.28125" style="97" customWidth="1"/>
    <col min="15371" max="15371" width="8.8515625" style="97" customWidth="1"/>
    <col min="15372" max="15373" width="4.7109375" style="97" customWidth="1"/>
    <col min="15374" max="15374" width="10.8515625" style="97" customWidth="1"/>
    <col min="15375" max="15375" width="9.00390625" style="97" bestFit="1" customWidth="1"/>
    <col min="15376" max="15376" width="12.421875" style="97" customWidth="1"/>
    <col min="15377" max="15377" width="12.8515625" style="97" customWidth="1"/>
    <col min="15378" max="15378" width="12.7109375" style="97" customWidth="1"/>
    <col min="15379" max="15379" width="7.28125" style="97" customWidth="1"/>
    <col min="15380" max="15380" width="12.7109375" style="97" customWidth="1"/>
    <col min="15381" max="15381" width="12.8515625" style="97" customWidth="1"/>
    <col min="15382" max="15382" width="7.57421875" style="97" customWidth="1"/>
    <col min="15383" max="15383" width="13.421875" style="97" customWidth="1"/>
    <col min="15384" max="15384" width="13.28125" style="97" customWidth="1"/>
    <col min="15385" max="15385" width="4.7109375" style="97" customWidth="1"/>
    <col min="15386" max="15387" width="11.8515625" style="97" customWidth="1"/>
    <col min="15388" max="15388" width="3.57421875" style="97" customWidth="1"/>
    <col min="15389" max="15390" width="11.8515625" style="97" customWidth="1"/>
    <col min="15391" max="15391" width="3.57421875" style="97" customWidth="1"/>
    <col min="15392" max="15393" width="11.8515625" style="97" customWidth="1"/>
    <col min="15394" max="15394" width="3.57421875" style="97" customWidth="1"/>
    <col min="15395" max="15396" width="11.8515625" style="97" customWidth="1"/>
    <col min="15397" max="15397" width="3.57421875" style="97" customWidth="1"/>
    <col min="15398" max="15399" width="11.8515625" style="97" customWidth="1"/>
    <col min="15400" max="15400" width="3.57421875" style="97" customWidth="1"/>
    <col min="15401" max="15402" width="11.8515625" style="97" customWidth="1"/>
    <col min="15403" max="15403" width="3.57421875" style="97" customWidth="1"/>
    <col min="15404" max="15405" width="11.8515625" style="97" customWidth="1"/>
    <col min="15406" max="15406" width="3.57421875" style="97" customWidth="1"/>
    <col min="15407" max="15408" width="11.8515625" style="97" customWidth="1"/>
    <col min="15409" max="15409" width="3.57421875" style="97" customWidth="1"/>
    <col min="15410" max="15411" width="11.8515625" style="97" customWidth="1"/>
    <col min="15412" max="15412" width="3.57421875" style="97" customWidth="1"/>
    <col min="15413" max="15414" width="11.8515625" style="97" customWidth="1"/>
    <col min="15415" max="15415" width="3.57421875" style="97" customWidth="1"/>
    <col min="15416" max="15417" width="11.8515625" style="97" customWidth="1"/>
    <col min="15418" max="15418" width="3.57421875" style="97" customWidth="1"/>
    <col min="15419" max="15420" width="11.8515625" style="97" customWidth="1"/>
    <col min="15421" max="15421" width="3.57421875" style="97" customWidth="1"/>
    <col min="15422" max="15423" width="11.8515625" style="97" customWidth="1"/>
    <col min="15424" max="15424" width="3.57421875" style="97" customWidth="1"/>
    <col min="15425" max="15426" width="11.8515625" style="97" customWidth="1"/>
    <col min="15427" max="15427" width="3.57421875" style="97" customWidth="1"/>
    <col min="15428" max="15429" width="11.8515625" style="97" customWidth="1"/>
    <col min="15430" max="15430" width="3.57421875" style="97" customWidth="1"/>
    <col min="15431" max="15624" width="9.140625" style="97" customWidth="1"/>
    <col min="15625" max="15625" width="4.7109375" style="97" customWidth="1"/>
    <col min="15626" max="15626" width="10.28125" style="97" customWidth="1"/>
    <col min="15627" max="15627" width="8.8515625" style="97" customWidth="1"/>
    <col min="15628" max="15629" width="4.7109375" style="97" customWidth="1"/>
    <col min="15630" max="15630" width="10.8515625" style="97" customWidth="1"/>
    <col min="15631" max="15631" width="9.00390625" style="97" bestFit="1" customWidth="1"/>
    <col min="15632" max="15632" width="12.421875" style="97" customWidth="1"/>
    <col min="15633" max="15633" width="12.8515625" style="97" customWidth="1"/>
    <col min="15634" max="15634" width="12.7109375" style="97" customWidth="1"/>
    <col min="15635" max="15635" width="7.28125" style="97" customWidth="1"/>
    <col min="15636" max="15636" width="12.7109375" style="97" customWidth="1"/>
    <col min="15637" max="15637" width="12.8515625" style="97" customWidth="1"/>
    <col min="15638" max="15638" width="7.57421875" style="97" customWidth="1"/>
    <col min="15639" max="15639" width="13.421875" style="97" customWidth="1"/>
    <col min="15640" max="15640" width="13.28125" style="97" customWidth="1"/>
    <col min="15641" max="15641" width="4.7109375" style="97" customWidth="1"/>
    <col min="15642" max="15643" width="11.8515625" style="97" customWidth="1"/>
    <col min="15644" max="15644" width="3.57421875" style="97" customWidth="1"/>
    <col min="15645" max="15646" width="11.8515625" style="97" customWidth="1"/>
    <col min="15647" max="15647" width="3.57421875" style="97" customWidth="1"/>
    <col min="15648" max="15649" width="11.8515625" style="97" customWidth="1"/>
    <col min="15650" max="15650" width="3.57421875" style="97" customWidth="1"/>
    <col min="15651" max="15652" width="11.8515625" style="97" customWidth="1"/>
    <col min="15653" max="15653" width="3.57421875" style="97" customWidth="1"/>
    <col min="15654" max="15655" width="11.8515625" style="97" customWidth="1"/>
    <col min="15656" max="15656" width="3.57421875" style="97" customWidth="1"/>
    <col min="15657" max="15658" width="11.8515625" style="97" customWidth="1"/>
    <col min="15659" max="15659" width="3.57421875" style="97" customWidth="1"/>
    <col min="15660" max="15661" width="11.8515625" style="97" customWidth="1"/>
    <col min="15662" max="15662" width="3.57421875" style="97" customWidth="1"/>
    <col min="15663" max="15664" width="11.8515625" style="97" customWidth="1"/>
    <col min="15665" max="15665" width="3.57421875" style="97" customWidth="1"/>
    <col min="15666" max="15667" width="11.8515625" style="97" customWidth="1"/>
    <col min="15668" max="15668" width="3.57421875" style="97" customWidth="1"/>
    <col min="15669" max="15670" width="11.8515625" style="97" customWidth="1"/>
    <col min="15671" max="15671" width="3.57421875" style="97" customWidth="1"/>
    <col min="15672" max="15673" width="11.8515625" style="97" customWidth="1"/>
    <col min="15674" max="15674" width="3.57421875" style="97" customWidth="1"/>
    <col min="15675" max="15676" width="11.8515625" style="97" customWidth="1"/>
    <col min="15677" max="15677" width="3.57421875" style="97" customWidth="1"/>
    <col min="15678" max="15679" width="11.8515625" style="97" customWidth="1"/>
    <col min="15680" max="15680" width="3.57421875" style="97" customWidth="1"/>
    <col min="15681" max="15682" width="11.8515625" style="97" customWidth="1"/>
    <col min="15683" max="15683" width="3.57421875" style="97" customWidth="1"/>
    <col min="15684" max="15685" width="11.8515625" style="97" customWidth="1"/>
    <col min="15686" max="15686" width="3.57421875" style="97" customWidth="1"/>
    <col min="15687" max="15880" width="9.140625" style="97" customWidth="1"/>
    <col min="15881" max="15881" width="4.7109375" style="97" customWidth="1"/>
    <col min="15882" max="15882" width="10.28125" style="97" customWidth="1"/>
    <col min="15883" max="15883" width="8.8515625" style="97" customWidth="1"/>
    <col min="15884" max="15885" width="4.7109375" style="97" customWidth="1"/>
    <col min="15886" max="15886" width="10.8515625" style="97" customWidth="1"/>
    <col min="15887" max="15887" width="9.00390625" style="97" bestFit="1" customWidth="1"/>
    <col min="15888" max="15888" width="12.421875" style="97" customWidth="1"/>
    <col min="15889" max="15889" width="12.8515625" style="97" customWidth="1"/>
    <col min="15890" max="15890" width="12.7109375" style="97" customWidth="1"/>
    <col min="15891" max="15891" width="7.28125" style="97" customWidth="1"/>
    <col min="15892" max="15892" width="12.7109375" style="97" customWidth="1"/>
    <col min="15893" max="15893" width="12.8515625" style="97" customWidth="1"/>
    <col min="15894" max="15894" width="7.57421875" style="97" customWidth="1"/>
    <col min="15895" max="15895" width="13.421875" style="97" customWidth="1"/>
    <col min="15896" max="15896" width="13.28125" style="97" customWidth="1"/>
    <col min="15897" max="15897" width="4.7109375" style="97" customWidth="1"/>
    <col min="15898" max="15899" width="11.8515625" style="97" customWidth="1"/>
    <col min="15900" max="15900" width="3.57421875" style="97" customWidth="1"/>
    <col min="15901" max="15902" width="11.8515625" style="97" customWidth="1"/>
    <col min="15903" max="15903" width="3.57421875" style="97" customWidth="1"/>
    <col min="15904" max="15905" width="11.8515625" style="97" customWidth="1"/>
    <col min="15906" max="15906" width="3.57421875" style="97" customWidth="1"/>
    <col min="15907" max="15908" width="11.8515625" style="97" customWidth="1"/>
    <col min="15909" max="15909" width="3.57421875" style="97" customWidth="1"/>
    <col min="15910" max="15911" width="11.8515625" style="97" customWidth="1"/>
    <col min="15912" max="15912" width="3.57421875" style="97" customWidth="1"/>
    <col min="15913" max="15914" width="11.8515625" style="97" customWidth="1"/>
    <col min="15915" max="15915" width="3.57421875" style="97" customWidth="1"/>
    <col min="15916" max="15917" width="11.8515625" style="97" customWidth="1"/>
    <col min="15918" max="15918" width="3.57421875" style="97" customWidth="1"/>
    <col min="15919" max="15920" width="11.8515625" style="97" customWidth="1"/>
    <col min="15921" max="15921" width="3.57421875" style="97" customWidth="1"/>
    <col min="15922" max="15923" width="11.8515625" style="97" customWidth="1"/>
    <col min="15924" max="15924" width="3.57421875" style="97" customWidth="1"/>
    <col min="15925" max="15926" width="11.8515625" style="97" customWidth="1"/>
    <col min="15927" max="15927" width="3.57421875" style="97" customWidth="1"/>
    <col min="15928" max="15929" width="11.8515625" style="97" customWidth="1"/>
    <col min="15930" max="15930" width="3.57421875" style="97" customWidth="1"/>
    <col min="15931" max="15932" width="11.8515625" style="97" customWidth="1"/>
    <col min="15933" max="15933" width="3.57421875" style="97" customWidth="1"/>
    <col min="15934" max="15935" width="11.8515625" style="97" customWidth="1"/>
    <col min="15936" max="15936" width="3.57421875" style="97" customWidth="1"/>
    <col min="15937" max="15938" width="11.8515625" style="97" customWidth="1"/>
    <col min="15939" max="15939" width="3.57421875" style="97" customWidth="1"/>
    <col min="15940" max="15941" width="11.8515625" style="97" customWidth="1"/>
    <col min="15942" max="15942" width="3.57421875" style="97" customWidth="1"/>
    <col min="15943" max="16136" width="9.140625" style="97" customWidth="1"/>
    <col min="16137" max="16137" width="4.7109375" style="97" customWidth="1"/>
    <col min="16138" max="16138" width="10.28125" style="97" customWidth="1"/>
    <col min="16139" max="16139" width="8.8515625" style="97" customWidth="1"/>
    <col min="16140" max="16141" width="4.7109375" style="97" customWidth="1"/>
    <col min="16142" max="16142" width="10.8515625" style="97" customWidth="1"/>
    <col min="16143" max="16143" width="9.00390625" style="97" bestFit="1" customWidth="1"/>
    <col min="16144" max="16144" width="12.421875" style="97" customWidth="1"/>
    <col min="16145" max="16145" width="12.8515625" style="97" customWidth="1"/>
    <col min="16146" max="16146" width="12.7109375" style="97" customWidth="1"/>
    <col min="16147" max="16147" width="7.28125" style="97" customWidth="1"/>
    <col min="16148" max="16148" width="12.7109375" style="97" customWidth="1"/>
    <col min="16149" max="16149" width="12.8515625" style="97" customWidth="1"/>
    <col min="16150" max="16150" width="7.57421875" style="97" customWidth="1"/>
    <col min="16151" max="16151" width="13.421875" style="97" customWidth="1"/>
    <col min="16152" max="16152" width="13.28125" style="97" customWidth="1"/>
    <col min="16153" max="16153" width="4.7109375" style="97" customWidth="1"/>
    <col min="16154" max="16155" width="11.8515625" style="97" customWidth="1"/>
    <col min="16156" max="16156" width="3.57421875" style="97" customWidth="1"/>
    <col min="16157" max="16158" width="11.8515625" style="97" customWidth="1"/>
    <col min="16159" max="16159" width="3.57421875" style="97" customWidth="1"/>
    <col min="16160" max="16161" width="11.8515625" style="97" customWidth="1"/>
    <col min="16162" max="16162" width="3.57421875" style="97" customWidth="1"/>
    <col min="16163" max="16164" width="11.8515625" style="97" customWidth="1"/>
    <col min="16165" max="16165" width="3.57421875" style="97" customWidth="1"/>
    <col min="16166" max="16167" width="11.8515625" style="97" customWidth="1"/>
    <col min="16168" max="16168" width="3.57421875" style="97" customWidth="1"/>
    <col min="16169" max="16170" width="11.8515625" style="97" customWidth="1"/>
    <col min="16171" max="16171" width="3.57421875" style="97" customWidth="1"/>
    <col min="16172" max="16173" width="11.8515625" style="97" customWidth="1"/>
    <col min="16174" max="16174" width="3.57421875" style="97" customWidth="1"/>
    <col min="16175" max="16176" width="11.8515625" style="97" customWidth="1"/>
    <col min="16177" max="16177" width="3.57421875" style="97" customWidth="1"/>
    <col min="16178" max="16179" width="11.8515625" style="97" customWidth="1"/>
    <col min="16180" max="16180" width="3.57421875" style="97" customWidth="1"/>
    <col min="16181" max="16182" width="11.8515625" style="97" customWidth="1"/>
    <col min="16183" max="16183" width="3.57421875" style="97" customWidth="1"/>
    <col min="16184" max="16185" width="11.8515625" style="97" customWidth="1"/>
    <col min="16186" max="16186" width="3.57421875" style="97" customWidth="1"/>
    <col min="16187" max="16188" width="11.8515625" style="97" customWidth="1"/>
    <col min="16189" max="16189" width="3.57421875" style="97" customWidth="1"/>
    <col min="16190" max="16191" width="11.8515625" style="97" customWidth="1"/>
    <col min="16192" max="16192" width="3.57421875" style="97" customWidth="1"/>
    <col min="16193" max="16194" width="11.8515625" style="97" customWidth="1"/>
    <col min="16195" max="16195" width="3.57421875" style="97" customWidth="1"/>
    <col min="16196" max="16197" width="11.8515625" style="97" customWidth="1"/>
    <col min="16198" max="16198" width="3.57421875" style="97" customWidth="1"/>
    <col min="16199" max="16384" width="9.140625" style="97" customWidth="1"/>
  </cols>
  <sheetData>
    <row r="1" spans="1:72" s="80" customFormat="1" ht="12">
      <c r="A1" s="78"/>
      <c r="B1" s="79"/>
      <c r="C1" s="79"/>
      <c r="D1" s="79"/>
      <c r="E1" s="79"/>
      <c r="F1" s="79"/>
      <c r="H1" s="81"/>
      <c r="I1" s="81"/>
      <c r="J1" s="78"/>
      <c r="K1" s="78"/>
      <c r="L1" s="78"/>
      <c r="M1" s="78"/>
      <c r="N1" s="78"/>
      <c r="O1" s="78"/>
      <c r="P1" s="78"/>
      <c r="Q1" s="78"/>
      <c r="R1" s="82"/>
      <c r="S1" s="78"/>
      <c r="T1" s="82"/>
      <c r="U1" s="78"/>
      <c r="V1" s="78"/>
      <c r="W1" s="78"/>
      <c r="X1" s="82"/>
      <c r="Y1" s="78"/>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row>
    <row r="2" spans="1:72" s="80" customFormat="1" ht="15" customHeight="1">
      <c r="A2" s="492" t="s">
        <v>134</v>
      </c>
      <c r="B2" s="492"/>
      <c r="C2" s="492"/>
      <c r="D2" s="492"/>
      <c r="E2" s="492"/>
      <c r="F2" s="492"/>
      <c r="G2" s="492"/>
      <c r="H2" s="492"/>
      <c r="I2" s="492"/>
      <c r="J2" s="492"/>
      <c r="K2" s="492"/>
      <c r="L2" s="492"/>
      <c r="M2" s="492"/>
      <c r="N2" s="492"/>
      <c r="O2" s="492"/>
      <c r="P2" s="492"/>
      <c r="Q2" s="492"/>
      <c r="R2" s="492"/>
      <c r="S2" s="259"/>
      <c r="T2" s="259"/>
      <c r="U2" s="313"/>
      <c r="V2" s="313"/>
      <c r="W2" s="313"/>
      <c r="X2" s="313"/>
      <c r="Y2" s="313"/>
      <c r="Z2" s="313"/>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row>
    <row r="3" spans="1:72" s="80" customFormat="1" ht="12" customHeight="1">
      <c r="A3" s="78"/>
      <c r="B3" s="78"/>
      <c r="C3" s="78"/>
      <c r="D3" s="78"/>
      <c r="E3" s="78"/>
      <c r="F3" s="78"/>
      <c r="G3" s="78"/>
      <c r="H3" s="78"/>
      <c r="I3" s="78"/>
      <c r="J3" s="78"/>
      <c r="K3" s="78"/>
      <c r="L3" s="78"/>
      <c r="M3" s="78"/>
      <c r="N3" s="78"/>
      <c r="O3" s="78"/>
      <c r="P3" s="78"/>
      <c r="Q3" s="78"/>
      <c r="R3" s="82"/>
      <c r="S3" s="78"/>
      <c r="T3" s="82"/>
      <c r="U3" s="78"/>
      <c r="V3" s="78"/>
      <c r="W3" s="78"/>
      <c r="X3" s="82"/>
      <c r="Y3" s="78"/>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row>
    <row r="4" spans="1:72" s="80" customFormat="1" ht="12" customHeight="1">
      <c r="A4" s="500"/>
      <c r="B4" s="501"/>
      <c r="C4" s="501"/>
      <c r="D4" s="501"/>
      <c r="E4" s="501"/>
      <c r="F4" s="501"/>
      <c r="G4" s="502"/>
      <c r="H4" s="132"/>
      <c r="I4" s="133"/>
      <c r="J4" s="133"/>
      <c r="K4" s="134"/>
      <c r="L4" s="514"/>
      <c r="M4" s="514"/>
      <c r="N4" s="515"/>
      <c r="O4" s="500"/>
      <c r="P4" s="501"/>
      <c r="Q4" s="501"/>
      <c r="R4" s="502"/>
      <c r="S4" s="260"/>
      <c r="T4" s="260"/>
      <c r="U4" s="500"/>
      <c r="V4" s="501"/>
      <c r="W4" s="501"/>
      <c r="X4" s="502"/>
      <c r="Y4" s="314"/>
      <c r="Z4" s="314"/>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row>
    <row r="5" spans="1:72" s="80" customFormat="1" ht="12" customHeight="1">
      <c r="A5" s="503"/>
      <c r="B5" s="504"/>
      <c r="C5" s="504"/>
      <c r="D5" s="504"/>
      <c r="E5" s="504"/>
      <c r="F5" s="504"/>
      <c r="G5" s="505"/>
      <c r="H5" s="516"/>
      <c r="I5" s="517"/>
      <c r="J5" s="517"/>
      <c r="K5" s="518"/>
      <c r="L5" s="512"/>
      <c r="M5" s="512"/>
      <c r="N5" s="513"/>
      <c r="O5" s="316"/>
      <c r="P5" s="130"/>
      <c r="Q5" s="130"/>
      <c r="R5" s="131"/>
      <c r="S5" s="130"/>
      <c r="T5" s="131"/>
      <c r="U5" s="316"/>
      <c r="V5" s="317"/>
      <c r="W5" s="317"/>
      <c r="X5" s="318"/>
      <c r="Y5" s="130"/>
      <c r="Z5" s="131"/>
      <c r="AA5" s="82"/>
      <c r="AB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row>
    <row r="6" spans="2:72" s="83" customFormat="1" ht="6.75">
      <c r="B6" s="84"/>
      <c r="C6" s="84"/>
      <c r="D6" s="84"/>
      <c r="E6" s="84"/>
      <c r="F6" s="84"/>
      <c r="G6" s="85"/>
      <c r="H6" s="84"/>
      <c r="I6" s="84"/>
      <c r="L6" s="86"/>
      <c r="M6" s="87"/>
      <c r="N6" s="87"/>
      <c r="O6" s="87"/>
      <c r="P6" s="87"/>
      <c r="Q6" s="87"/>
      <c r="R6" s="88"/>
      <c r="S6" s="87"/>
      <c r="T6" s="88"/>
      <c r="U6" s="87"/>
      <c r="V6" s="87"/>
      <c r="W6" s="87"/>
      <c r="X6" s="88"/>
      <c r="Y6" s="87"/>
      <c r="Z6" s="88"/>
      <c r="AA6" s="88"/>
      <c r="AB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row>
    <row r="7" spans="1:72" s="80" customFormat="1" ht="12" customHeight="1">
      <c r="A7" s="523"/>
      <c r="B7" s="524"/>
      <c r="C7" s="524"/>
      <c r="D7" s="524"/>
      <c r="E7" s="524"/>
      <c r="F7" s="524"/>
      <c r="G7" s="525"/>
      <c r="H7" s="523" t="s">
        <v>84</v>
      </c>
      <c r="I7" s="524"/>
      <c r="J7" s="524"/>
      <c r="K7" s="524"/>
      <c r="L7" s="524"/>
      <c r="M7" s="525"/>
      <c r="N7" s="127"/>
      <c r="P7" s="128"/>
      <c r="Q7" s="128"/>
      <c r="R7" s="129"/>
      <c r="S7" s="128"/>
      <c r="T7" s="129"/>
      <c r="V7" s="128"/>
      <c r="W7" s="128"/>
      <c r="X7" s="129"/>
      <c r="Y7" s="128"/>
      <c r="Z7" s="129"/>
      <c r="AA7" s="82"/>
      <c r="AB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row>
    <row r="8" spans="1:72" s="80" customFormat="1" ht="53.45" customHeight="1">
      <c r="A8" s="527"/>
      <c r="B8" s="528"/>
      <c r="C8" s="528"/>
      <c r="D8" s="528"/>
      <c r="E8" s="528"/>
      <c r="F8" s="528"/>
      <c r="G8" s="529"/>
      <c r="H8" s="506" t="str">
        <f>'COMPOSIÇÃO C DES'!A5</f>
        <v>OBJETO: PAVIMENTAÇÃO EM PEDRAS PARALELEPÍPEDO NAS RUA PROJETADA ( Alameda José Tavares de Sá ), RUA PROJETADA 1, RUA PROJETADA 2, RUA JOAQUINA GONDIM, RUA PROJETADA 1 – POVOADO LAGOA DOS MILAGRES, RUA DO CEMITÉRIO  - POVOADO LAGOA DOS MILAGRES, RUA DA CAIXA D'AGUA – POVOADO GROSSOS.</v>
      </c>
      <c r="I8" s="507"/>
      <c r="J8" s="507"/>
      <c r="K8" s="507"/>
      <c r="L8" s="507"/>
      <c r="M8" s="508"/>
      <c r="N8" s="509"/>
      <c r="O8" s="509"/>
      <c r="P8" s="509"/>
      <c r="Q8" s="509"/>
      <c r="R8" s="510"/>
      <c r="S8" s="261"/>
      <c r="T8" s="261"/>
      <c r="U8" s="261"/>
      <c r="V8" s="261"/>
      <c r="W8" s="261"/>
      <c r="X8" s="261"/>
      <c r="Y8" s="261"/>
      <c r="Z8" s="261"/>
      <c r="AA8" s="82"/>
      <c r="AB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row>
    <row r="9" spans="2:72" s="83" customFormat="1" ht="6.75">
      <c r="B9" s="84"/>
      <c r="C9" s="84"/>
      <c r="D9" s="84"/>
      <c r="E9" s="84"/>
      <c r="F9" s="84"/>
      <c r="G9" s="85"/>
      <c r="H9" s="84"/>
      <c r="I9" s="84"/>
      <c r="M9" s="87"/>
      <c r="N9" s="87"/>
      <c r="O9" s="87"/>
      <c r="P9" s="87"/>
      <c r="Q9" s="87"/>
      <c r="R9" s="88"/>
      <c r="S9" s="87"/>
      <c r="T9" s="88"/>
      <c r="U9" s="87"/>
      <c r="V9" s="87"/>
      <c r="W9" s="87"/>
      <c r="X9" s="88"/>
      <c r="Y9" s="87"/>
      <c r="Z9" s="88"/>
      <c r="AA9" s="88"/>
      <c r="AB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row>
    <row r="10" spans="1:26" s="88" customFormat="1" ht="6.75">
      <c r="A10" s="89"/>
      <c r="B10" s="83"/>
      <c r="C10" s="83"/>
      <c r="D10" s="83"/>
      <c r="E10" s="83"/>
      <c r="F10" s="83"/>
      <c r="G10" s="90"/>
      <c r="H10" s="90"/>
      <c r="I10" s="91"/>
      <c r="J10" s="92"/>
      <c r="K10" s="92"/>
      <c r="L10" s="92"/>
      <c r="M10" s="92"/>
      <c r="N10" s="92"/>
      <c r="O10" s="92"/>
      <c r="P10" s="92"/>
      <c r="Q10" s="92"/>
      <c r="R10" s="93"/>
      <c r="S10" s="92"/>
      <c r="T10" s="93"/>
      <c r="U10" s="92"/>
      <c r="V10" s="92"/>
      <c r="W10" s="92"/>
      <c r="X10" s="93"/>
      <c r="Y10" s="92"/>
      <c r="Z10" s="93"/>
    </row>
    <row r="11" spans="1:26" s="96" customFormat="1" ht="12" customHeight="1">
      <c r="A11" s="493" t="s">
        <v>85</v>
      </c>
      <c r="B11" s="494" t="s">
        <v>86</v>
      </c>
      <c r="C11" s="495"/>
      <c r="D11" s="495"/>
      <c r="E11" s="495"/>
      <c r="F11" s="496"/>
      <c r="G11" s="498" t="s">
        <v>87</v>
      </c>
      <c r="H11" s="498" t="s">
        <v>88</v>
      </c>
      <c r="I11" s="94" t="s">
        <v>89</v>
      </c>
      <c r="J11" s="95"/>
      <c r="K11" s="94" t="s">
        <v>90</v>
      </c>
      <c r="L11" s="95"/>
      <c r="M11" s="94" t="s">
        <v>91</v>
      </c>
      <c r="N11" s="95"/>
      <c r="O11" s="94" t="s">
        <v>92</v>
      </c>
      <c r="P11" s="95"/>
      <c r="Q11" s="94" t="s">
        <v>93</v>
      </c>
      <c r="R11" s="95"/>
      <c r="S11" s="94" t="s">
        <v>138</v>
      </c>
      <c r="T11" s="95"/>
      <c r="U11" s="94" t="s">
        <v>271</v>
      </c>
      <c r="V11" s="95"/>
      <c r="W11" s="94" t="s">
        <v>272</v>
      </c>
      <c r="X11" s="95"/>
      <c r="Y11" s="94" t="s">
        <v>273</v>
      </c>
      <c r="Z11" s="95"/>
    </row>
    <row r="12" spans="1:26" ht="12" customHeight="1">
      <c r="A12" s="493"/>
      <c r="B12" s="497"/>
      <c r="C12" s="495"/>
      <c r="D12" s="495"/>
      <c r="E12" s="495"/>
      <c r="F12" s="496"/>
      <c r="G12" s="498"/>
      <c r="H12" s="498"/>
      <c r="I12" s="499" t="s">
        <v>94</v>
      </c>
      <c r="J12" s="511" t="s">
        <v>14</v>
      </c>
      <c r="K12" s="499" t="s">
        <v>94</v>
      </c>
      <c r="L12" s="511" t="s">
        <v>14</v>
      </c>
      <c r="M12" s="499" t="s">
        <v>94</v>
      </c>
      <c r="N12" s="511" t="s">
        <v>14</v>
      </c>
      <c r="O12" s="499" t="s">
        <v>94</v>
      </c>
      <c r="P12" s="511" t="s">
        <v>14</v>
      </c>
      <c r="Q12" s="499" t="s">
        <v>94</v>
      </c>
      <c r="R12" s="511" t="s">
        <v>14</v>
      </c>
      <c r="S12" s="499" t="s">
        <v>94</v>
      </c>
      <c r="T12" s="511" t="s">
        <v>14</v>
      </c>
      <c r="U12" s="499" t="s">
        <v>94</v>
      </c>
      <c r="V12" s="511" t="s">
        <v>14</v>
      </c>
      <c r="W12" s="499" t="s">
        <v>94</v>
      </c>
      <c r="X12" s="511" t="s">
        <v>14</v>
      </c>
      <c r="Y12" s="499" t="s">
        <v>94</v>
      </c>
      <c r="Z12" s="511" t="s">
        <v>14</v>
      </c>
    </row>
    <row r="13" spans="1:30" ht="12">
      <c r="A13" s="493"/>
      <c r="B13" s="497"/>
      <c r="C13" s="495"/>
      <c r="D13" s="495"/>
      <c r="E13" s="495"/>
      <c r="F13" s="496"/>
      <c r="G13" s="498"/>
      <c r="H13" s="498"/>
      <c r="I13" s="499"/>
      <c r="J13" s="511"/>
      <c r="K13" s="499"/>
      <c r="L13" s="511"/>
      <c r="M13" s="499"/>
      <c r="N13" s="511"/>
      <c r="O13" s="499"/>
      <c r="P13" s="511"/>
      <c r="Q13" s="499"/>
      <c r="R13" s="511"/>
      <c r="S13" s="499"/>
      <c r="T13" s="511"/>
      <c r="U13" s="499"/>
      <c r="V13" s="511"/>
      <c r="W13" s="499"/>
      <c r="X13" s="511"/>
      <c r="Y13" s="499"/>
      <c r="Z13" s="511"/>
      <c r="AB13" s="519" t="s">
        <v>95</v>
      </c>
      <c r="AC13" s="519" t="s">
        <v>96</v>
      </c>
      <c r="AD13" s="519" t="s">
        <v>4</v>
      </c>
    </row>
    <row r="14" spans="1:30" s="105" customFormat="1" ht="7.5" thickBot="1">
      <c r="A14" s="98"/>
      <c r="B14" s="83"/>
      <c r="C14" s="83"/>
      <c r="D14" s="83"/>
      <c r="E14" s="83"/>
      <c r="F14" s="83"/>
      <c r="G14" s="99"/>
      <c r="H14" s="100"/>
      <c r="I14" s="101"/>
      <c r="J14" s="103"/>
      <c r="K14" s="102"/>
      <c r="L14" s="104"/>
      <c r="M14" s="102"/>
      <c r="N14" s="104"/>
      <c r="O14" s="102"/>
      <c r="P14" s="104"/>
      <c r="Q14" s="102"/>
      <c r="R14" s="104"/>
      <c r="S14" s="102"/>
      <c r="T14" s="104"/>
      <c r="U14" s="102"/>
      <c r="V14" s="104"/>
      <c r="W14" s="102"/>
      <c r="X14" s="104"/>
      <c r="Y14" s="102"/>
      <c r="Z14" s="104"/>
      <c r="AB14" s="519"/>
      <c r="AC14" s="519"/>
      <c r="AD14" s="519"/>
    </row>
    <row r="15" spans="1:31" ht="15.75" thickBot="1">
      <c r="A15" s="106">
        <v>1</v>
      </c>
      <c r="B15" s="520" t="str">
        <f>RESUMO!B2</f>
        <v>ADMINISTRAÇÃO LOCAL</v>
      </c>
      <c r="C15" s="521"/>
      <c r="D15" s="521"/>
      <c r="E15" s="521"/>
      <c r="F15" s="522"/>
      <c r="G15" s="107">
        <f>H15/H25</f>
        <v>0.024</v>
      </c>
      <c r="H15" s="108">
        <f>RESUMO!E2</f>
        <v>20379.45</v>
      </c>
      <c r="I15" s="109">
        <f>J15*H15</f>
        <v>20379.45</v>
      </c>
      <c r="J15" s="110">
        <v>1</v>
      </c>
      <c r="K15" s="109"/>
      <c r="L15" s="110"/>
      <c r="M15" s="109"/>
      <c r="N15" s="110"/>
      <c r="O15" s="109"/>
      <c r="P15" s="110"/>
      <c r="Q15" s="109"/>
      <c r="R15" s="110"/>
      <c r="S15" s="109"/>
      <c r="T15" s="110"/>
      <c r="U15" s="109"/>
      <c r="V15" s="110"/>
      <c r="W15" s="109"/>
      <c r="X15" s="110"/>
      <c r="Y15" s="109"/>
      <c r="Z15" s="110"/>
      <c r="AA15" s="254"/>
      <c r="AB15" s="75" t="e">
        <f>#REF!</f>
        <v>#REF!</v>
      </c>
      <c r="AC15" s="138" t="e">
        <f>#REF!</f>
        <v>#REF!</v>
      </c>
      <c r="AD15" s="136" t="e">
        <f>#REF!</f>
        <v>#REF!</v>
      </c>
      <c r="AE15" s="111"/>
    </row>
    <row r="16" spans="1:31" ht="15.75" thickBot="1">
      <c r="A16" s="106">
        <v>2</v>
      </c>
      <c r="B16" s="520" t="str">
        <f>RESUMO!B3</f>
        <v>SERVIÇOS PRELIMINARES</v>
      </c>
      <c r="C16" s="521"/>
      <c r="D16" s="521"/>
      <c r="E16" s="521"/>
      <c r="F16" s="522"/>
      <c r="G16" s="107">
        <f>H16/H25</f>
        <v>0.0028</v>
      </c>
      <c r="H16" s="108">
        <f>RESUMO!E3</f>
        <v>2414.03</v>
      </c>
      <c r="I16" s="109">
        <f>J16*H16</f>
        <v>2414.03</v>
      </c>
      <c r="J16" s="110">
        <v>1</v>
      </c>
      <c r="K16" s="109"/>
      <c r="L16" s="110"/>
      <c r="M16" s="109"/>
      <c r="N16" s="110"/>
      <c r="O16" s="109"/>
      <c r="P16" s="110"/>
      <c r="Q16" s="109"/>
      <c r="R16" s="110"/>
      <c r="S16" s="109"/>
      <c r="T16" s="110"/>
      <c r="U16" s="109"/>
      <c r="V16" s="110"/>
      <c r="W16" s="109"/>
      <c r="X16" s="110"/>
      <c r="Y16" s="109"/>
      <c r="Z16" s="110"/>
      <c r="AA16" s="254"/>
      <c r="AB16" s="75" t="e">
        <f>#REF!</f>
        <v>#REF!</v>
      </c>
      <c r="AC16" s="138" t="e">
        <f>#REF!</f>
        <v>#REF!</v>
      </c>
      <c r="AD16" s="136" t="e">
        <f>#REF!</f>
        <v>#REF!</v>
      </c>
      <c r="AE16" s="111"/>
    </row>
    <row r="17" spans="1:31" ht="24" customHeight="1" thickBot="1">
      <c r="A17" s="106">
        <v>3</v>
      </c>
      <c r="B17" s="520" t="str">
        <f>RESUMO!B4</f>
        <v>RUA PROJETADA ( Alameda José Tavares de Sá )</v>
      </c>
      <c r="C17" s="521"/>
      <c r="D17" s="521"/>
      <c r="E17" s="521"/>
      <c r="F17" s="522"/>
      <c r="G17" s="107">
        <f>H17/H25</f>
        <v>0.1933</v>
      </c>
      <c r="H17" s="112">
        <f>RESUMO!E4</f>
        <v>164353.21</v>
      </c>
      <c r="I17" s="109"/>
      <c r="J17" s="110"/>
      <c r="K17" s="109">
        <f>L17*H17</f>
        <v>65741.28</v>
      </c>
      <c r="L17" s="110">
        <v>0.4</v>
      </c>
      <c r="M17" s="109">
        <f>N17*H17</f>
        <v>98611.93</v>
      </c>
      <c r="N17" s="110">
        <v>0.6</v>
      </c>
      <c r="O17" s="109"/>
      <c r="P17" s="110"/>
      <c r="Q17" s="109"/>
      <c r="R17" s="110"/>
      <c r="S17" s="109"/>
      <c r="T17" s="110"/>
      <c r="U17" s="109"/>
      <c r="V17" s="110"/>
      <c r="W17" s="109"/>
      <c r="X17" s="110"/>
      <c r="Y17" s="109"/>
      <c r="Z17" s="110"/>
      <c r="AA17" s="254"/>
      <c r="AB17" s="76" t="e">
        <f>#REF!</f>
        <v>#REF!</v>
      </c>
      <c r="AC17" s="135" t="e">
        <f>#REF!</f>
        <v>#REF!</v>
      </c>
      <c r="AD17" s="136" t="e">
        <f>#REF!</f>
        <v>#REF!</v>
      </c>
      <c r="AE17" s="111"/>
    </row>
    <row r="18" spans="1:31" ht="28.5" customHeight="1" thickBot="1">
      <c r="A18" s="106">
        <v>4</v>
      </c>
      <c r="B18" s="489" t="str">
        <f>RESUMO!B5</f>
        <v>RUA PROJETADA 1</v>
      </c>
      <c r="C18" s="490"/>
      <c r="D18" s="490"/>
      <c r="E18" s="490"/>
      <c r="F18" s="491"/>
      <c r="G18" s="107">
        <f>H18/H25</f>
        <v>0.1652</v>
      </c>
      <c r="H18" s="108">
        <f>RESUMO!E5</f>
        <v>140447.19</v>
      </c>
      <c r="I18" s="109"/>
      <c r="J18" s="110"/>
      <c r="K18" s="109"/>
      <c r="L18" s="110"/>
      <c r="M18" s="109"/>
      <c r="N18" s="110"/>
      <c r="O18" s="109">
        <f>P18*H18</f>
        <v>21067.08</v>
      </c>
      <c r="P18" s="110">
        <v>0.15</v>
      </c>
      <c r="Q18" s="109">
        <f>R18*H18</f>
        <v>63201.24</v>
      </c>
      <c r="R18" s="110">
        <v>0.45</v>
      </c>
      <c r="S18" s="109">
        <f>T18*H18</f>
        <v>56178.88</v>
      </c>
      <c r="T18" s="110">
        <v>0.4</v>
      </c>
      <c r="U18" s="109"/>
      <c r="V18" s="110"/>
      <c r="W18" s="109"/>
      <c r="X18" s="110"/>
      <c r="Y18" s="109"/>
      <c r="Z18" s="110"/>
      <c r="AA18" s="254"/>
      <c r="AB18" s="137" t="e">
        <f>#REF!</f>
        <v>#REF!</v>
      </c>
      <c r="AC18" s="139" t="e">
        <f>#REF!</f>
        <v>#REF!</v>
      </c>
      <c r="AD18" s="136" t="e">
        <f>#REF!</f>
        <v>#REF!</v>
      </c>
      <c r="AE18" s="111"/>
    </row>
    <row r="19" spans="1:31" ht="15.75" thickBot="1">
      <c r="A19" s="106">
        <v>5</v>
      </c>
      <c r="B19" s="489" t="str">
        <f>RESUMO!B6</f>
        <v>RUA PROJETADA 2</v>
      </c>
      <c r="C19" s="490"/>
      <c r="D19" s="490"/>
      <c r="E19" s="490"/>
      <c r="F19" s="491"/>
      <c r="G19" s="107">
        <f>H19/H25</f>
        <v>0.121</v>
      </c>
      <c r="H19" s="108">
        <f>RESUMO!E6</f>
        <v>102886.33</v>
      </c>
      <c r="I19" s="109"/>
      <c r="J19" s="110"/>
      <c r="K19" s="109"/>
      <c r="L19" s="110"/>
      <c r="M19" s="109"/>
      <c r="N19" s="110"/>
      <c r="O19" s="109">
        <f>P19*H19</f>
        <v>41154.53</v>
      </c>
      <c r="P19" s="110">
        <v>0.4</v>
      </c>
      <c r="Q19" s="109">
        <f>R19*H19</f>
        <v>41154.53</v>
      </c>
      <c r="R19" s="110">
        <v>0.4</v>
      </c>
      <c r="S19" s="109">
        <f>T19*H19</f>
        <v>20577.27</v>
      </c>
      <c r="T19" s="110">
        <v>0.2</v>
      </c>
      <c r="U19" s="109"/>
      <c r="V19" s="110"/>
      <c r="W19" s="109"/>
      <c r="X19" s="110"/>
      <c r="Y19" s="109"/>
      <c r="Z19" s="110"/>
      <c r="AA19" s="254"/>
      <c r="AB19" s="76" t="e">
        <f>#REF!</f>
        <v>#REF!</v>
      </c>
      <c r="AC19" s="135" t="e">
        <f>#REF!</f>
        <v>#REF!</v>
      </c>
      <c r="AD19" s="136" t="e">
        <f>#REF!</f>
        <v>#REF!</v>
      </c>
      <c r="AE19" s="111"/>
    </row>
    <row r="20" spans="1:31" ht="28.5" customHeight="1" thickBot="1">
      <c r="A20" s="106">
        <v>6</v>
      </c>
      <c r="B20" s="489" t="str">
        <f>RESUMO!B7</f>
        <v>RUA JOAQUINA GONDIM</v>
      </c>
      <c r="C20" s="490"/>
      <c r="D20" s="490"/>
      <c r="E20" s="490"/>
      <c r="F20" s="491"/>
      <c r="G20" s="107">
        <f>H20/H25</f>
        <v>0.1093</v>
      </c>
      <c r="H20" s="108">
        <f>RESUMO!E7</f>
        <v>92955.6</v>
      </c>
      <c r="I20" s="109"/>
      <c r="J20" s="110"/>
      <c r="K20" s="109"/>
      <c r="L20" s="110"/>
      <c r="M20" s="109">
        <f>N20*H20</f>
        <v>46477.8</v>
      </c>
      <c r="N20" s="110">
        <v>0.5</v>
      </c>
      <c r="O20" s="109">
        <f>P20*H20</f>
        <v>46477.8</v>
      </c>
      <c r="P20" s="110">
        <v>0.5</v>
      </c>
      <c r="Q20" s="109"/>
      <c r="R20" s="110"/>
      <c r="S20" s="109"/>
      <c r="T20" s="110"/>
      <c r="U20" s="109"/>
      <c r="V20" s="110"/>
      <c r="W20" s="109"/>
      <c r="X20" s="110"/>
      <c r="Y20" s="109"/>
      <c r="Z20" s="110"/>
      <c r="AA20" s="254"/>
      <c r="AB20" s="137" t="e">
        <f>#REF!</f>
        <v>#REF!</v>
      </c>
      <c r="AC20" s="139" t="e">
        <f>#REF!</f>
        <v>#REF!</v>
      </c>
      <c r="AD20" s="136" t="e">
        <f>#REF!</f>
        <v>#REF!</v>
      </c>
      <c r="AE20" s="111"/>
    </row>
    <row r="21" spans="1:31" ht="31.9" customHeight="1" thickBot="1">
      <c r="A21" s="106">
        <v>7</v>
      </c>
      <c r="B21" s="489" t="str">
        <f>RESUMO!B8</f>
        <v>RUA PROJETADA 1 - POVOADO LAGOA DOS MILAGRES</v>
      </c>
      <c r="C21" s="490"/>
      <c r="D21" s="490"/>
      <c r="E21" s="490"/>
      <c r="F21" s="491"/>
      <c r="G21" s="107">
        <f>H21/H25</f>
        <v>0.119</v>
      </c>
      <c r="H21" s="108">
        <f>RESUMO!E8</f>
        <v>101184.58</v>
      </c>
      <c r="I21" s="109"/>
      <c r="J21" s="110"/>
      <c r="K21" s="109"/>
      <c r="L21" s="110"/>
      <c r="M21" s="109"/>
      <c r="N21" s="110"/>
      <c r="O21" s="109"/>
      <c r="P21" s="110"/>
      <c r="Q21" s="109"/>
      <c r="R21" s="110"/>
      <c r="S21" s="109">
        <f>T21*H21</f>
        <v>40473.83</v>
      </c>
      <c r="T21" s="110">
        <v>0.4</v>
      </c>
      <c r="U21" s="109">
        <f>V21*H21</f>
        <v>60710.75</v>
      </c>
      <c r="V21" s="110">
        <v>0.6</v>
      </c>
      <c r="W21" s="109"/>
      <c r="X21" s="110"/>
      <c r="Y21" s="109"/>
      <c r="Z21" s="110"/>
      <c r="AA21" s="254"/>
      <c r="AB21" s="76" t="e">
        <f>#REF!</f>
        <v>#REF!</v>
      </c>
      <c r="AC21" s="135" t="e">
        <f>#REF!</f>
        <v>#REF!</v>
      </c>
      <c r="AD21" s="136" t="e">
        <f>#REF!</f>
        <v>#REF!</v>
      </c>
      <c r="AE21" s="111"/>
    </row>
    <row r="22" spans="1:31" ht="28.5" customHeight="1" thickBot="1">
      <c r="A22" s="106">
        <v>8</v>
      </c>
      <c r="B22" s="489" t="str">
        <f>RESUMO!B9</f>
        <v>RUA DO CEMITÉRIO - POVOADO LAGOA DOS MILAGRES</v>
      </c>
      <c r="C22" s="490"/>
      <c r="D22" s="490"/>
      <c r="E22" s="490"/>
      <c r="F22" s="491"/>
      <c r="G22" s="107">
        <f>H22/H25</f>
        <v>0.1123</v>
      </c>
      <c r="H22" s="108">
        <f>RESUMO!E9</f>
        <v>95514.58</v>
      </c>
      <c r="I22" s="109"/>
      <c r="J22" s="110"/>
      <c r="K22" s="109"/>
      <c r="L22" s="110"/>
      <c r="M22" s="109"/>
      <c r="N22" s="110"/>
      <c r="O22" s="109"/>
      <c r="P22" s="110"/>
      <c r="Q22" s="109"/>
      <c r="R22" s="110"/>
      <c r="S22" s="109"/>
      <c r="T22" s="110"/>
      <c r="U22" s="109">
        <f>V22*H22</f>
        <v>47757.29</v>
      </c>
      <c r="V22" s="110">
        <v>0.5</v>
      </c>
      <c r="W22" s="109">
        <f>X22*H22</f>
        <v>47757.29</v>
      </c>
      <c r="X22" s="110">
        <v>0.5</v>
      </c>
      <c r="Y22" s="109"/>
      <c r="Z22" s="110"/>
      <c r="AA22" s="254"/>
      <c r="AB22" s="137" t="e">
        <f>#REF!</f>
        <v>#REF!</v>
      </c>
      <c r="AC22" s="139" t="e">
        <f>#REF!</f>
        <v>#REF!</v>
      </c>
      <c r="AD22" s="136" t="e">
        <f>#REF!</f>
        <v>#REF!</v>
      </c>
      <c r="AE22" s="111"/>
    </row>
    <row r="23" spans="1:31" ht="28.5" customHeight="1" thickBot="1">
      <c r="A23" s="106">
        <v>9</v>
      </c>
      <c r="B23" s="489" t="str">
        <f>RESUMO!B10</f>
        <v>RUA DA CAIXA D'AGUA - GROSSOS</v>
      </c>
      <c r="C23" s="490"/>
      <c r="D23" s="490"/>
      <c r="E23" s="490"/>
      <c r="F23" s="491"/>
      <c r="G23" s="107">
        <f>H23/H25</f>
        <v>0.1531</v>
      </c>
      <c r="H23" s="108">
        <f>RESUMO!E10</f>
        <v>130180.97</v>
      </c>
      <c r="I23" s="109"/>
      <c r="J23" s="110"/>
      <c r="K23" s="109"/>
      <c r="L23" s="110"/>
      <c r="M23" s="109"/>
      <c r="N23" s="110"/>
      <c r="O23" s="109"/>
      <c r="P23" s="110"/>
      <c r="Q23" s="109"/>
      <c r="R23" s="110"/>
      <c r="S23" s="109"/>
      <c r="T23" s="110"/>
      <c r="U23" s="109"/>
      <c r="V23" s="110"/>
      <c r="W23" s="109">
        <f>X23*H23</f>
        <v>52072.39</v>
      </c>
      <c r="X23" s="110">
        <v>0.4</v>
      </c>
      <c r="Y23" s="109">
        <f>Z23*H23</f>
        <v>78108.58</v>
      </c>
      <c r="Z23" s="110">
        <v>0.6</v>
      </c>
      <c r="AA23" s="254"/>
      <c r="AB23" s="137" t="e">
        <f>#REF!</f>
        <v>#REF!</v>
      </c>
      <c r="AC23" s="139" t="e">
        <f>#REF!</f>
        <v>#REF!</v>
      </c>
      <c r="AD23" s="136" t="e">
        <f>#REF!</f>
        <v>#REF!</v>
      </c>
      <c r="AE23" s="111"/>
    </row>
    <row r="24" spans="1:31" ht="12" customHeight="1" thickBot="1">
      <c r="A24" s="106"/>
      <c r="B24" s="534"/>
      <c r="C24" s="535"/>
      <c r="D24" s="535"/>
      <c r="E24" s="535"/>
      <c r="F24" s="536"/>
      <c r="G24" s="114"/>
      <c r="H24" s="108"/>
      <c r="I24" s="109"/>
      <c r="J24" s="115"/>
      <c r="K24" s="109"/>
      <c r="L24" s="116"/>
      <c r="M24" s="109"/>
      <c r="N24" s="116"/>
      <c r="O24" s="109"/>
      <c r="P24" s="116"/>
      <c r="Q24" s="109"/>
      <c r="R24" s="116"/>
      <c r="S24" s="109"/>
      <c r="T24" s="116"/>
      <c r="U24" s="109"/>
      <c r="V24" s="116"/>
      <c r="W24" s="109"/>
      <c r="X24" s="116"/>
      <c r="Y24" s="109"/>
      <c r="Z24" s="116"/>
      <c r="AA24" s="254"/>
      <c r="AB24" s="76"/>
      <c r="AC24" s="77"/>
      <c r="AD24" s="113"/>
      <c r="AE24" s="111"/>
    </row>
    <row r="25" spans="1:27" s="118" customFormat="1" ht="12" customHeight="1">
      <c r="A25" s="537" t="s">
        <v>97</v>
      </c>
      <c r="B25" s="538"/>
      <c r="C25" s="538"/>
      <c r="D25" s="538"/>
      <c r="E25" s="538"/>
      <c r="F25" s="539"/>
      <c r="G25" s="257">
        <f>SUM(G15:G24)</f>
        <v>1</v>
      </c>
      <c r="H25" s="117">
        <f>IF(SUM(H15:H24)=0,"",SUM(H15:H24))</f>
        <v>850315.94</v>
      </c>
      <c r="I25" s="117">
        <f>SUM(I15:I24)</f>
        <v>22793.48</v>
      </c>
      <c r="J25" s="194">
        <f>I25/H25</f>
        <v>0.0268</v>
      </c>
      <c r="K25" s="117">
        <f>SUM(K15:K24)</f>
        <v>65741.28</v>
      </c>
      <c r="L25" s="194">
        <f>SUM(K25:K25)/H25</f>
        <v>0.0773</v>
      </c>
      <c r="M25" s="117">
        <f>SUM(M16:M24)</f>
        <v>145089.73</v>
      </c>
      <c r="N25" s="194">
        <f>SUM(M25:M25)/H25</f>
        <v>0.1706</v>
      </c>
      <c r="O25" s="117">
        <f>SUM(O16:O24)</f>
        <v>108699.41</v>
      </c>
      <c r="P25" s="194">
        <f>SUM(O25:O25)/H25</f>
        <v>0.1278</v>
      </c>
      <c r="Q25" s="117">
        <f>SUM(Q16:Q24)</f>
        <v>104355.77</v>
      </c>
      <c r="R25" s="194">
        <f>SUM(Q25:Q25)/H25</f>
        <v>0.1227</v>
      </c>
      <c r="S25" s="117">
        <f>SUM(S16:S24)</f>
        <v>117229.98</v>
      </c>
      <c r="T25" s="194">
        <f>S25/H25</f>
        <v>0.1379</v>
      </c>
      <c r="U25" s="117">
        <f>SUM(U16:U24)</f>
        <v>108468.04</v>
      </c>
      <c r="V25" s="194">
        <f>U25/H25</f>
        <v>0.1276</v>
      </c>
      <c r="W25" s="117">
        <f>SUM(W16:W24)</f>
        <v>99829.68</v>
      </c>
      <c r="X25" s="194">
        <f>W25/H25</f>
        <v>0.1174</v>
      </c>
      <c r="Y25" s="117">
        <f>SUM(Y16:Y24)</f>
        <v>78108.58</v>
      </c>
      <c r="Z25" s="194">
        <f>Y25/H25</f>
        <v>0.0919</v>
      </c>
      <c r="AA25" s="255"/>
    </row>
    <row r="26" spans="1:27" s="118" customFormat="1" ht="12" customHeight="1">
      <c r="A26" s="530" t="s">
        <v>98</v>
      </c>
      <c r="B26" s="531"/>
      <c r="C26" s="531"/>
      <c r="D26" s="531"/>
      <c r="E26" s="531"/>
      <c r="F26" s="532"/>
      <c r="G26" s="119">
        <v>100</v>
      </c>
      <c r="H26" s="120"/>
      <c r="I26" s="121">
        <f>SUM(I15:I24)</f>
        <v>22793.48</v>
      </c>
      <c r="J26" s="195">
        <f>I26/H25</f>
        <v>0.0268</v>
      </c>
      <c r="K26" s="121">
        <f>IF(K25=0,"",K25+I26)</f>
        <v>88534.76</v>
      </c>
      <c r="L26" s="195">
        <f>L25+J26</f>
        <v>0.1041</v>
      </c>
      <c r="M26" s="121">
        <f>IF(M25=0,"",M25+K26)</f>
        <v>233624.49</v>
      </c>
      <c r="N26" s="195">
        <f>N25+L26</f>
        <v>0.2747</v>
      </c>
      <c r="O26" s="121">
        <f>IF(O25=0,"",O25+M26)</f>
        <v>342323.9</v>
      </c>
      <c r="P26" s="195">
        <f>P25+N26</f>
        <v>0.4025</v>
      </c>
      <c r="Q26" s="121">
        <f>O26+Q25</f>
        <v>446679.67</v>
      </c>
      <c r="R26" s="195">
        <f>R25+P26</f>
        <v>0.5252</v>
      </c>
      <c r="S26" s="121">
        <f>Q26+S25</f>
        <v>563909.65</v>
      </c>
      <c r="T26" s="195">
        <f>T25+R26</f>
        <v>0.6631</v>
      </c>
      <c r="U26" s="121">
        <f>S26+U25</f>
        <v>672377.69</v>
      </c>
      <c r="V26" s="195">
        <f>V25+T26</f>
        <v>0.7907</v>
      </c>
      <c r="W26" s="121">
        <f>U26+W25</f>
        <v>772207.37</v>
      </c>
      <c r="X26" s="195">
        <f>X25+V26</f>
        <v>0.9081</v>
      </c>
      <c r="Y26" s="121">
        <f>W26+Y25-0.01</f>
        <v>850315.94</v>
      </c>
      <c r="Z26" s="195">
        <f>Z25+X26</f>
        <v>1</v>
      </c>
      <c r="AA26" s="255"/>
    </row>
    <row r="27" spans="1:26" ht="12" customHeight="1">
      <c r="A27" s="80"/>
      <c r="B27" s="80"/>
      <c r="C27" s="80"/>
      <c r="D27" s="80"/>
      <c r="E27" s="80"/>
      <c r="F27" s="80"/>
      <c r="G27" s="122"/>
      <c r="H27" s="122"/>
      <c r="I27" s="122"/>
      <c r="J27" s="80"/>
      <c r="K27" s="80"/>
      <c r="L27" s="80"/>
      <c r="M27" s="80"/>
      <c r="N27" s="80"/>
      <c r="O27" s="80"/>
      <c r="P27" s="196"/>
      <c r="Q27" s="123"/>
      <c r="S27" s="123"/>
      <c r="U27" s="80"/>
      <c r="V27" s="196"/>
      <c r="W27" s="123"/>
      <c r="Y27" s="196"/>
      <c r="Z27" s="254"/>
    </row>
    <row r="28" spans="1:27" ht="12" customHeight="1">
      <c r="A28" s="80"/>
      <c r="B28" s="80"/>
      <c r="C28" s="80"/>
      <c r="D28" s="80"/>
      <c r="E28" s="80"/>
      <c r="F28" s="80"/>
      <c r="G28" s="253"/>
      <c r="H28" s="122"/>
      <c r="I28" s="122"/>
      <c r="J28" s="80"/>
      <c r="K28" s="80"/>
      <c r="L28" s="80"/>
      <c r="M28" s="80"/>
      <c r="N28" s="80"/>
      <c r="O28" s="80"/>
      <c r="P28" s="80"/>
      <c r="Q28" s="80"/>
      <c r="S28" s="80"/>
      <c r="U28" s="80"/>
      <c r="V28" s="80"/>
      <c r="W28" s="80"/>
      <c r="Y28" s="80"/>
      <c r="AA28" s="258" t="e">
        <f>G16+#REF!+G17+G18+G19+G20+G21+G22+#REF!+G23+#REF!</f>
        <v>#REF!</v>
      </c>
    </row>
    <row r="29" spans="1:27" ht="12" customHeight="1">
      <c r="A29" s="80"/>
      <c r="B29" s="533"/>
      <c r="C29" s="533"/>
      <c r="D29" s="533"/>
      <c r="E29" s="533"/>
      <c r="F29" s="533"/>
      <c r="G29" s="122"/>
      <c r="H29" s="124"/>
      <c r="I29" s="122"/>
      <c r="J29" s="124" t="s">
        <v>99</v>
      </c>
      <c r="K29" s="80"/>
      <c r="L29" s="80"/>
      <c r="M29" s="80"/>
      <c r="N29" s="80"/>
      <c r="O29" s="124"/>
      <c r="P29" s="80"/>
      <c r="Q29" s="80"/>
      <c r="S29" s="80"/>
      <c r="U29" s="124"/>
      <c r="V29" s="80"/>
      <c r="W29" s="80"/>
      <c r="Y29" s="80"/>
      <c r="AA29" s="254"/>
    </row>
    <row r="30" spans="1:27" ht="12" customHeight="1">
      <c r="A30" s="80"/>
      <c r="B30" s="533"/>
      <c r="C30" s="533"/>
      <c r="D30" s="533"/>
      <c r="E30" s="533"/>
      <c r="F30" s="533"/>
      <c r="G30" s="122"/>
      <c r="H30" s="124"/>
      <c r="I30" s="125"/>
      <c r="J30" s="124" t="s">
        <v>100</v>
      </c>
      <c r="K30" s="80"/>
      <c r="L30" s="80"/>
      <c r="M30" s="80"/>
      <c r="N30" s="80"/>
      <c r="O30" s="124"/>
      <c r="P30" s="80"/>
      <c r="Q30" s="80"/>
      <c r="S30" s="80"/>
      <c r="U30" s="124"/>
      <c r="V30" s="80"/>
      <c r="W30" s="80"/>
      <c r="Y30" s="80"/>
      <c r="AA30" s="254"/>
    </row>
    <row r="31" spans="2:21" ht="12" customHeight="1">
      <c r="B31" s="526"/>
      <c r="C31" s="526"/>
      <c r="D31" s="526"/>
      <c r="E31" s="526"/>
      <c r="F31" s="526"/>
      <c r="H31" s="126"/>
      <c r="J31" s="126" t="s">
        <v>135</v>
      </c>
      <c r="O31" s="126"/>
      <c r="U31" s="126"/>
    </row>
    <row r="32" spans="2:21" ht="12" customHeight="1">
      <c r="B32" s="252"/>
      <c r="C32" s="252"/>
      <c r="D32" s="252"/>
      <c r="E32" s="252"/>
      <c r="F32" s="252"/>
      <c r="H32" s="126"/>
      <c r="J32" s="126" t="s">
        <v>136</v>
      </c>
      <c r="O32" s="126"/>
      <c r="U32" s="126"/>
    </row>
    <row r="33" ht="12" customHeight="1">
      <c r="H33" s="256">
        <f>H25-'PLANILHA C DES'!I8</f>
        <v>0</v>
      </c>
    </row>
    <row r="34" spans="16:25" ht="12" customHeight="1">
      <c r="P34" s="256">
        <f>SUM(H16:H23)</f>
        <v>829936.49</v>
      </c>
      <c r="Q34" s="256">
        <f>O26+Q25</f>
        <v>446679.67</v>
      </c>
      <c r="S34" s="256">
        <f>Q26+S25</f>
        <v>563909.65</v>
      </c>
      <c r="V34" s="256">
        <f>SUM(N16:N23)</f>
        <v>1.1</v>
      </c>
      <c r="W34" s="256">
        <f>U26+W25</f>
        <v>772207.37</v>
      </c>
      <c r="Y34" s="256">
        <f>W26+Y25</f>
        <v>850315.95</v>
      </c>
    </row>
    <row r="35" spans="6:25" ht="12" customHeight="1">
      <c r="F35" s="82">
        <f>I25/H25</f>
        <v>0.0268058952299542</v>
      </c>
      <c r="G35" s="97">
        <f>K25/H25</f>
        <v>0.0773139452142929</v>
      </c>
      <c r="H35" s="97">
        <f>M25/H25</f>
        <v>0.17063037769232</v>
      </c>
      <c r="I35" s="97">
        <f>O25/H25</f>
        <v>0.12783414362431</v>
      </c>
      <c r="J35" s="97">
        <f>Q25/H25</f>
        <v>0.122725877630849</v>
      </c>
      <c r="M35" s="256">
        <f>H18*0.25</f>
        <v>35111.8</v>
      </c>
      <c r="N35" s="256" t="e">
        <f>#REF!*0.2</f>
        <v>#REF!</v>
      </c>
      <c r="Y35" s="256">
        <f>Y26-'PLANILHA C DES'!J124</f>
        <v>0</v>
      </c>
    </row>
    <row r="36" spans="13:25" ht="12" customHeight="1">
      <c r="M36" s="256">
        <f>H18*0.75</f>
        <v>105335.39</v>
      </c>
      <c r="N36" s="256" t="e">
        <f>#REF!*0.8</f>
        <v>#REF!</v>
      </c>
      <c r="Y36" s="256">
        <f>Y26-'PLANILHA C DES'!I8</f>
        <v>0</v>
      </c>
    </row>
    <row r="37" spans="1:8" ht="12" customHeight="1">
      <c r="A37" s="80"/>
      <c r="B37" s="80"/>
      <c r="C37" s="80"/>
      <c r="D37" s="80"/>
      <c r="E37" s="80"/>
      <c r="F37" s="80"/>
      <c r="G37" s="122"/>
      <c r="H37" s="122"/>
    </row>
    <row r="38" spans="1:8" ht="12" customHeight="1">
      <c r="A38" s="80"/>
      <c r="B38" s="80"/>
      <c r="C38" s="80"/>
      <c r="D38" s="80"/>
      <c r="E38" s="80"/>
      <c r="F38" s="80"/>
      <c r="G38" s="122"/>
      <c r="H38" s="122"/>
    </row>
    <row r="39" spans="1:8" ht="12" customHeight="1">
      <c r="A39" s="80"/>
      <c r="B39" s="80"/>
      <c r="C39" s="80"/>
      <c r="D39" s="80"/>
      <c r="E39" s="80"/>
      <c r="F39" s="80"/>
      <c r="G39" s="122"/>
      <c r="H39" s="122"/>
    </row>
    <row r="40" spans="1:8" ht="12" customHeight="1">
      <c r="A40" s="80"/>
      <c r="B40" s="80"/>
      <c r="C40" s="80"/>
      <c r="D40" s="80"/>
      <c r="E40" s="80"/>
      <c r="F40" s="80"/>
      <c r="G40" s="122"/>
      <c r="H40" s="122"/>
    </row>
    <row r="41" spans="1:8" ht="12" customHeight="1">
      <c r="A41" s="80"/>
      <c r="B41" s="80"/>
      <c r="C41" s="80"/>
      <c r="D41" s="80"/>
      <c r="E41" s="80"/>
      <c r="F41" s="80"/>
      <c r="G41" s="122"/>
      <c r="H41" s="122"/>
    </row>
  </sheetData>
  <mergeCells count="53">
    <mergeCell ref="H7:M7"/>
    <mergeCell ref="L12:L13"/>
    <mergeCell ref="B31:F31"/>
    <mergeCell ref="A7:G7"/>
    <mergeCell ref="A8:G8"/>
    <mergeCell ref="A26:F26"/>
    <mergeCell ref="B29:F29"/>
    <mergeCell ref="B30:F30"/>
    <mergeCell ref="B17:F17"/>
    <mergeCell ref="B18:F18"/>
    <mergeCell ref="B19:F19"/>
    <mergeCell ref="B24:F24"/>
    <mergeCell ref="A25:F25"/>
    <mergeCell ref="B20:F20"/>
    <mergeCell ref="B21:F21"/>
    <mergeCell ref="B22:F22"/>
    <mergeCell ref="U4:X4"/>
    <mergeCell ref="U12:U13"/>
    <mergeCell ref="V12:V13"/>
    <mergeCell ref="W12:W13"/>
    <mergeCell ref="X12:X13"/>
    <mergeCell ref="AD13:AD14"/>
    <mergeCell ref="B16:F16"/>
    <mergeCell ref="AB13:AB14"/>
    <mergeCell ref="AC13:AC14"/>
    <mergeCell ref="Y12:Y13"/>
    <mergeCell ref="Z12:Z13"/>
    <mergeCell ref="S12:S13"/>
    <mergeCell ref="T12:T13"/>
    <mergeCell ref="N12:N13"/>
    <mergeCell ref="O12:O13"/>
    <mergeCell ref="P12:P13"/>
    <mergeCell ref="Q12:Q13"/>
    <mergeCell ref="J12:J13"/>
    <mergeCell ref="K12:K13"/>
    <mergeCell ref="M12:M13"/>
    <mergeCell ref="B15:F15"/>
    <mergeCell ref="B23:F23"/>
    <mergeCell ref="A2:R2"/>
    <mergeCell ref="A11:A13"/>
    <mergeCell ref="B11:F13"/>
    <mergeCell ref="G11:G13"/>
    <mergeCell ref="H11:H13"/>
    <mergeCell ref="I12:I13"/>
    <mergeCell ref="A4:G4"/>
    <mergeCell ref="A5:G5"/>
    <mergeCell ref="H8:M8"/>
    <mergeCell ref="N8:R8"/>
    <mergeCell ref="R12:R13"/>
    <mergeCell ref="L5:N5"/>
    <mergeCell ref="L4:N4"/>
    <mergeCell ref="O4:R4"/>
    <mergeCell ref="H5:K5"/>
  </mergeCells>
  <printOptions horizontalCentered="1"/>
  <pageMargins left="0.7874015748031497" right="0.31496062992125984" top="1.3779527559055118" bottom="0.5118110236220472" header="0.4724409448818898" footer="0.5118110236220472"/>
  <pageSetup fitToWidth="3" horizontalDpi="600" verticalDpi="600" orientation="landscape" paperSize="9" scale="44" r:id="rId2"/>
  <headerFooter alignWithMargins="0">
    <oddFooter>&amp;L&amp;9 41.142 v01   micro</oddFooter>
  </headerFooter>
  <colBreaks count="1" manualBreakCount="1">
    <brk id="4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Dgilsom</dc:creator>
  <cp:keywords/>
  <dc:description/>
  <cp:lastModifiedBy>LICITACAO</cp:lastModifiedBy>
  <cp:lastPrinted>2023-06-27T18:05:42Z</cp:lastPrinted>
  <dcterms:created xsi:type="dcterms:W3CDTF">2019-04-25T12:54:19Z</dcterms:created>
  <dcterms:modified xsi:type="dcterms:W3CDTF">2023-07-10T15:18:28Z</dcterms:modified>
  <cp:category/>
  <cp:version/>
  <cp:contentType/>
  <cp:contentStatus/>
</cp:coreProperties>
</file>